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汇总" sheetId="31" r:id="rId1"/>
  </sheets>
  <definedNames>
    <definedName name="_xlnm._FilterDatabase" localSheetId="0" hidden="1">汇总!$A$1:$K$184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4" name="ID_DEF103BBD62C4E03BC62C1F71C72A123"/>
        <xdr:cNvPicPr>
          <a:picLocks noChangeAspect="1"/>
        </xdr:cNvPicPr>
      </xdr:nvPicPr>
      <xdr:blipFill>
        <a:blip r:embed="rId1"/>
        <a:stretch>
          <a:fillRect/>
        </a:stretch>
      </xdr:blipFill>
      <xdr:spPr>
        <a:xfrm>
          <a:off x="18251170" y="155505785"/>
          <a:ext cx="2223135" cy="1581785"/>
        </a:xfrm>
        <a:prstGeom prst="rect">
          <a:avLst/>
        </a:prstGeom>
        <a:noFill/>
        <a:ln w="9525">
          <a:noFill/>
        </a:ln>
      </xdr:spPr>
    </xdr:pic>
  </etc:cellImage>
  <etc:cellImage>
    <xdr:pic>
      <xdr:nvPicPr>
        <xdr:cNvPr id="35" name="ID_AF57C47B46C14FA6B660E3119481A453"/>
        <xdr:cNvPicPr>
          <a:picLocks noChangeAspect="1"/>
        </xdr:cNvPicPr>
      </xdr:nvPicPr>
      <xdr:blipFill>
        <a:blip r:embed="rId2"/>
        <a:stretch>
          <a:fillRect/>
        </a:stretch>
      </xdr:blipFill>
      <xdr:spPr>
        <a:xfrm>
          <a:off x="18303240" y="157307280"/>
          <a:ext cx="2179955" cy="1477645"/>
        </a:xfrm>
        <a:prstGeom prst="rect">
          <a:avLst/>
        </a:prstGeom>
        <a:noFill/>
        <a:ln w="9525">
          <a:noFill/>
        </a:ln>
      </xdr:spPr>
    </xdr:pic>
  </etc:cellImage>
  <etc:cellImage>
    <xdr:pic>
      <xdr:nvPicPr>
        <xdr:cNvPr id="1328" name="ID_F1E67E02D9AF42018578EA38D4D81E9C"/>
        <xdr:cNvPicPr>
          <a:picLocks noChangeAspect="1"/>
        </xdr:cNvPicPr>
      </xdr:nvPicPr>
      <xdr:blipFill>
        <a:blip r:embed="rId3"/>
        <a:srcRect r="3944"/>
        <a:stretch>
          <a:fillRect/>
        </a:stretch>
      </xdr:blipFill>
      <xdr:spPr>
        <a:xfrm flipH="1">
          <a:off x="18693130" y="159178625"/>
          <a:ext cx="1393825" cy="1501775"/>
        </a:xfrm>
        <a:prstGeom prst="rect">
          <a:avLst/>
        </a:prstGeom>
        <a:noFill/>
        <a:ln w="9525">
          <a:noFill/>
        </a:ln>
      </xdr:spPr>
    </xdr:pic>
  </etc:cellImage>
  <etc:cellImage>
    <xdr:pic>
      <xdr:nvPicPr>
        <xdr:cNvPr id="1469" name="ID_19C3A007994F4D9DAB54EA1CF5132CBF" descr="C:/Users/A/AppData/Local/Temp/picturecompress_20211113171357/output_85.pngoutput_85"/>
        <xdr:cNvPicPr>
          <a:picLocks noChangeAspect="1" noChangeArrowheads="1"/>
        </xdr:cNvPicPr>
      </xdr:nvPicPr>
      <xdr:blipFill>
        <a:blip r:embed="rId4"/>
        <a:srcRect/>
        <a:stretch>
          <a:fillRect/>
        </a:stretch>
      </xdr:blipFill>
      <xdr:spPr>
        <a:xfrm flipH="1">
          <a:off x="18261965" y="362177965"/>
          <a:ext cx="2367915" cy="1072515"/>
        </a:xfrm>
        <a:prstGeom prst="rect">
          <a:avLst/>
        </a:prstGeom>
        <a:noFill/>
        <a:ln w="1">
          <a:noFill/>
          <a:miter lim="800000"/>
          <a:headEnd/>
          <a:tailEnd type="none" w="med" len="med"/>
        </a:ln>
        <a:effectLst/>
      </xdr:spPr>
    </xdr:pic>
  </etc:cellImage>
  <etc:cellImage>
    <xdr:pic>
      <xdr:nvPicPr>
        <xdr:cNvPr id="98" name="ID_9045F77479994021A1DDA9947121DA25"/>
        <xdr:cNvPicPr>
          <a:picLocks noChangeAspect="1"/>
        </xdr:cNvPicPr>
      </xdr:nvPicPr>
      <xdr:blipFill>
        <a:blip r:embed="rId5"/>
        <a:stretch>
          <a:fillRect/>
        </a:stretch>
      </xdr:blipFill>
      <xdr:spPr>
        <a:xfrm>
          <a:off x="18234660" y="131621530"/>
          <a:ext cx="2380615" cy="1571625"/>
        </a:xfrm>
        <a:prstGeom prst="rect">
          <a:avLst/>
        </a:prstGeom>
        <a:noFill/>
        <a:ln w="9525">
          <a:noFill/>
        </a:ln>
      </xdr:spPr>
    </xdr:pic>
  </etc:cellImage>
  <etc:cellImage>
    <xdr:pic>
      <xdr:nvPicPr>
        <xdr:cNvPr id="1365" name="ID_02DEC1A3E2D64F12B353F9329A366636" descr="C:/Users/A/AppData/Local/Temp/picturecompress_20211113171357/output_303.pngoutput_303"/>
        <xdr:cNvPicPr>
          <a:picLocks noChangeAspect="1"/>
        </xdr:cNvPicPr>
      </xdr:nvPicPr>
      <xdr:blipFill>
        <a:blip r:embed="rId6"/>
        <a:srcRect/>
        <a:stretch>
          <a:fillRect/>
        </a:stretch>
      </xdr:blipFill>
      <xdr:spPr>
        <a:xfrm>
          <a:off x="19010630" y="211712175"/>
          <a:ext cx="755015" cy="1590040"/>
        </a:xfrm>
        <a:prstGeom prst="rect">
          <a:avLst/>
        </a:prstGeom>
      </xdr:spPr>
    </xdr:pic>
  </etc:cellImage>
  <etc:cellImage>
    <xdr:pic>
      <xdr:nvPicPr>
        <xdr:cNvPr id="1495" name="ID_FABD13BA4FFB49F0A3E3D91228ACAF42" descr="微信图片_202308181351482"/>
        <xdr:cNvPicPr>
          <a:picLocks noChangeAspect="1"/>
        </xdr:cNvPicPr>
      </xdr:nvPicPr>
      <xdr:blipFill>
        <a:blip r:embed="rId7"/>
        <a:stretch>
          <a:fillRect/>
        </a:stretch>
      </xdr:blipFill>
      <xdr:spPr>
        <a:xfrm>
          <a:off x="18373725" y="677720895"/>
          <a:ext cx="1991995" cy="2257425"/>
        </a:xfrm>
        <a:prstGeom prst="rect">
          <a:avLst/>
        </a:prstGeom>
      </xdr:spPr>
    </xdr:pic>
  </etc:cellImage>
  <etc:cellImage>
    <xdr:pic>
      <xdr:nvPicPr>
        <xdr:cNvPr id="930" name="ID_8AD6FDE7EF364102B6BA35D87A9CD161" descr="O1CN01h3ahva1I2THkGCXSR_!!2049770835"/>
        <xdr:cNvPicPr>
          <a:picLocks noChangeAspect="1"/>
        </xdr:cNvPicPr>
      </xdr:nvPicPr>
      <xdr:blipFill>
        <a:blip r:embed="rId8"/>
        <a:srcRect l="14518" t="14118" r="8298" b="8811"/>
        <a:stretch>
          <a:fillRect/>
        </a:stretch>
      </xdr:blipFill>
      <xdr:spPr>
        <a:xfrm>
          <a:off x="18223230" y="565155715"/>
          <a:ext cx="2469515" cy="1383030"/>
        </a:xfrm>
        <a:prstGeom prst="rect">
          <a:avLst/>
        </a:prstGeom>
      </xdr:spPr>
    </xdr:pic>
  </etc:cellImage>
  <etc:cellImage>
    <xdr:pic>
      <xdr:nvPicPr>
        <xdr:cNvPr id="1569" name="ID_50C7E8BE6A6C448EAA5F26EEDE3B0813" descr="C:/Users/A/AppData/Local/Temp/picturecompress_20211113171357/output_248.jpgoutput_248"/>
        <xdr:cNvPicPr>
          <a:picLocks noChangeAspect="1"/>
        </xdr:cNvPicPr>
      </xdr:nvPicPr>
      <xdr:blipFill>
        <a:blip r:embed="rId9"/>
        <a:srcRect/>
        <a:stretch>
          <a:fillRect/>
        </a:stretch>
      </xdr:blipFill>
      <xdr:spPr>
        <a:xfrm>
          <a:off x="18684240" y="432669315"/>
          <a:ext cx="1367790" cy="1321435"/>
        </a:xfrm>
        <a:prstGeom prst="rect">
          <a:avLst/>
        </a:prstGeom>
      </xdr:spPr>
    </xdr:pic>
  </etc:cellImage>
  <etc:cellImage>
    <xdr:pic>
      <xdr:nvPicPr>
        <xdr:cNvPr id="1366" name="ID_29374E4958F745D4A4C6C4178D201E32" descr="C:/Users/A/AppData/Local/Temp/picturecompress_20211113171357/output_140.jpgoutput_140"/>
        <xdr:cNvPicPr>
          <a:picLocks noChangeAspect="1"/>
        </xdr:cNvPicPr>
      </xdr:nvPicPr>
      <xdr:blipFill>
        <a:blip r:embed="rId10"/>
        <a:srcRect/>
        <a:stretch>
          <a:fillRect/>
        </a:stretch>
      </xdr:blipFill>
      <xdr:spPr>
        <a:xfrm>
          <a:off x="18903950" y="213579075"/>
          <a:ext cx="1018540" cy="1812290"/>
        </a:xfrm>
        <a:prstGeom prst="rect">
          <a:avLst/>
        </a:prstGeom>
        <a:noFill/>
        <a:ln w="9525">
          <a:noFill/>
        </a:ln>
      </xdr:spPr>
    </xdr:pic>
  </etc:cellImage>
  <etc:cellImage>
    <xdr:pic>
      <xdr:nvPicPr>
        <xdr:cNvPr id="1485" name="ID_E8EEA6CE540348FEBF8D7B209061D1C5"/>
        <xdr:cNvPicPr>
          <a:picLocks noChangeAspect="1"/>
        </xdr:cNvPicPr>
      </xdr:nvPicPr>
      <xdr:blipFill>
        <a:blip r:embed="rId11"/>
        <a:stretch>
          <a:fillRect/>
        </a:stretch>
      </xdr:blipFill>
      <xdr:spPr>
        <a:xfrm>
          <a:off x="18922365" y="381095250"/>
          <a:ext cx="944245" cy="1637665"/>
        </a:xfrm>
        <a:prstGeom prst="rect">
          <a:avLst/>
        </a:prstGeom>
        <a:noFill/>
        <a:ln w="9525">
          <a:noFill/>
        </a:ln>
      </xdr:spPr>
    </xdr:pic>
  </etc:cellImage>
  <etc:cellImage>
    <xdr:pic>
      <xdr:nvPicPr>
        <xdr:cNvPr id="700" name="ID_4F2338C71D00459D80BFA0B6F80D07F5" descr="1-1"/>
        <xdr:cNvPicPr>
          <a:picLocks noChangeAspect="1"/>
        </xdr:cNvPicPr>
      </xdr:nvPicPr>
      <xdr:blipFill>
        <a:blip r:embed="rId12"/>
        <a:srcRect l="1952" t="34559" r="1965" b="30254"/>
        <a:stretch>
          <a:fillRect/>
        </a:stretch>
      </xdr:blipFill>
      <xdr:spPr>
        <a:xfrm>
          <a:off x="18232120" y="566921015"/>
          <a:ext cx="2285365" cy="834390"/>
        </a:xfrm>
        <a:prstGeom prst="rect">
          <a:avLst/>
        </a:prstGeom>
      </xdr:spPr>
    </xdr:pic>
  </etc:cellImage>
  <etc:cellImage>
    <xdr:pic>
      <xdr:nvPicPr>
        <xdr:cNvPr id="4" name="ID_6058ECB1991C4346B5EF50B8BA02880D"/>
        <xdr:cNvPicPr>
          <a:picLocks noChangeAspect="1"/>
        </xdr:cNvPicPr>
      </xdr:nvPicPr>
      <xdr:blipFill>
        <a:blip r:embed="rId13"/>
        <a:stretch>
          <a:fillRect/>
        </a:stretch>
      </xdr:blipFill>
      <xdr:spPr>
        <a:xfrm>
          <a:off x="2807335" y="7279640"/>
          <a:ext cx="538480" cy="954405"/>
        </a:xfrm>
        <a:prstGeom prst="rect">
          <a:avLst/>
        </a:prstGeom>
        <a:noFill/>
        <a:ln w="9525">
          <a:noFill/>
        </a:ln>
      </xdr:spPr>
    </xdr:pic>
  </etc:cellImage>
  <etc:cellImage>
    <xdr:pic>
      <xdr:nvPicPr>
        <xdr:cNvPr id="23" name="ID_64CD956E98D541E4A74008ACDF99091E"/>
        <xdr:cNvPicPr>
          <a:picLocks noChangeAspect="1"/>
        </xdr:cNvPicPr>
      </xdr:nvPicPr>
      <xdr:blipFill>
        <a:blip r:embed="rId14"/>
        <a:stretch>
          <a:fillRect/>
        </a:stretch>
      </xdr:blipFill>
      <xdr:spPr>
        <a:xfrm>
          <a:off x="2822575" y="12150725"/>
          <a:ext cx="1087755" cy="1439545"/>
        </a:xfrm>
        <a:prstGeom prst="rect">
          <a:avLst/>
        </a:prstGeom>
        <a:noFill/>
        <a:ln w="9525">
          <a:noFill/>
        </a:ln>
      </xdr:spPr>
    </xdr:pic>
  </etc:cellImage>
  <etc:cellImage>
    <xdr:pic>
      <xdr:nvPicPr>
        <xdr:cNvPr id="27" name="ID_7B2BD28F82CD45929B6BF8E72177D7E4"/>
        <xdr:cNvPicPr>
          <a:picLocks noChangeAspect="1"/>
        </xdr:cNvPicPr>
      </xdr:nvPicPr>
      <xdr:blipFill>
        <a:blip r:embed="rId15"/>
        <a:stretch>
          <a:fillRect/>
        </a:stretch>
      </xdr:blipFill>
      <xdr:spPr>
        <a:xfrm>
          <a:off x="2892425" y="71082535"/>
          <a:ext cx="991870" cy="803275"/>
        </a:xfrm>
        <a:prstGeom prst="rect">
          <a:avLst/>
        </a:prstGeom>
        <a:noFill/>
        <a:ln w="9525">
          <a:noFill/>
        </a:ln>
      </xdr:spPr>
    </xdr:pic>
  </etc:cellImage>
  <etc:cellImage>
    <xdr:pic>
      <xdr:nvPicPr>
        <xdr:cNvPr id="93" name="ID_92DA1E1E212D4B049B8E0B2A8266C3A8" descr="无菌柜"/>
        <xdr:cNvPicPr>
          <a:picLocks noChangeAspect="1"/>
        </xdr:cNvPicPr>
      </xdr:nvPicPr>
      <xdr:blipFill>
        <a:blip r:embed="rId16"/>
        <a:stretch>
          <a:fillRect/>
        </a:stretch>
      </xdr:blipFill>
      <xdr:spPr>
        <a:xfrm>
          <a:off x="3641090" y="158914465"/>
          <a:ext cx="1009650" cy="1870710"/>
        </a:xfrm>
        <a:prstGeom prst="rect">
          <a:avLst/>
        </a:prstGeom>
      </xdr:spPr>
    </xdr:pic>
  </etc:cellImage>
  <etc:cellImage>
    <xdr:pic>
      <xdr:nvPicPr>
        <xdr:cNvPr id="1494" name="ID_E3C72EA77BF94C809F1BE864E0BC3776" descr="微信图片_202308181351481"/>
        <xdr:cNvPicPr>
          <a:picLocks noChangeAspect="1"/>
        </xdr:cNvPicPr>
      </xdr:nvPicPr>
      <xdr:blipFill>
        <a:blip r:embed="rId17"/>
        <a:stretch>
          <a:fillRect/>
        </a:stretch>
      </xdr:blipFill>
      <xdr:spPr>
        <a:xfrm>
          <a:off x="18339435" y="680371385"/>
          <a:ext cx="2251710" cy="2184400"/>
        </a:xfrm>
        <a:prstGeom prst="rect">
          <a:avLst/>
        </a:prstGeom>
      </xdr:spPr>
    </xdr:pic>
  </etc:cellImage>
  <etc:cellImage>
    <xdr:pic>
      <xdr:nvPicPr>
        <xdr:cNvPr id="172" name="ID_70080DF66B6946EC8251C07FA8BC1C76"/>
        <xdr:cNvPicPr>
          <a:picLocks noChangeAspect="1"/>
        </xdr:cNvPicPr>
      </xdr:nvPicPr>
      <xdr:blipFill>
        <a:blip r:embed="rId18"/>
        <a:stretch>
          <a:fillRect/>
        </a:stretch>
      </xdr:blipFill>
      <xdr:spPr>
        <a:xfrm>
          <a:off x="3233420" y="77336650"/>
          <a:ext cx="898525" cy="901700"/>
        </a:xfrm>
        <a:prstGeom prst="rect">
          <a:avLst/>
        </a:prstGeom>
        <a:noFill/>
        <a:ln w="9525">
          <a:noFill/>
        </a:ln>
      </xdr:spPr>
    </xdr:pic>
  </etc:cellImage>
  <etc:cellImage>
    <xdr:pic>
      <xdr:nvPicPr>
        <xdr:cNvPr id="256" name="ID_065D2EBD28E242E4B0E08A32FC551DBF" descr="无菌柜"/>
        <xdr:cNvPicPr>
          <a:picLocks noChangeAspect="1"/>
        </xdr:cNvPicPr>
      </xdr:nvPicPr>
      <xdr:blipFill>
        <a:blip r:embed="rId16"/>
        <a:stretch>
          <a:fillRect/>
        </a:stretch>
      </xdr:blipFill>
      <xdr:spPr>
        <a:xfrm>
          <a:off x="3315970" y="287787080"/>
          <a:ext cx="909320" cy="1466850"/>
        </a:xfrm>
        <a:prstGeom prst="rect">
          <a:avLst/>
        </a:prstGeom>
      </xdr:spPr>
    </xdr:pic>
  </etc:cellImage>
  <etc:cellImage>
    <xdr:pic>
      <xdr:nvPicPr>
        <xdr:cNvPr id="221" name="ID_6D272DF83C0B443FA042ED77403DD3C0" descr="C:/Users/A/AppData/Local/Temp/picturecompress_20211113171357/output_192.pngoutput_192"/>
        <xdr:cNvPicPr>
          <a:picLocks noChangeAspect="1"/>
        </xdr:cNvPicPr>
      </xdr:nvPicPr>
      <xdr:blipFill>
        <a:blip r:embed="rId19">
          <a:clrChange>
            <a:clrFrom>
              <a:srgbClr val="FFFFFF">
                <a:alpha val="100000"/>
              </a:srgbClr>
            </a:clrFrom>
            <a:clrTo>
              <a:srgbClr val="FFFFFF">
                <a:alpha val="100000"/>
                <a:alpha val="0"/>
              </a:srgbClr>
            </a:clrTo>
          </a:clrChange>
        </a:blip>
        <a:stretch>
          <a:fillRect/>
        </a:stretch>
      </xdr:blipFill>
      <xdr:spPr>
        <a:xfrm>
          <a:off x="2769870" y="275697950"/>
          <a:ext cx="1374140" cy="859155"/>
        </a:xfrm>
        <a:prstGeom prst="rect">
          <a:avLst/>
        </a:prstGeom>
        <a:noFill/>
        <a:ln w="9525">
          <a:noFill/>
        </a:ln>
      </xdr:spPr>
    </xdr:pic>
  </etc:cellImage>
  <etc:cellImage>
    <xdr:pic>
      <xdr:nvPicPr>
        <xdr:cNvPr id="618" name="ID_9AB6D876BD234FDEB34FD7E7A42F087D" descr="凳"/>
        <xdr:cNvPicPr>
          <a:picLocks noChangeAspect="1"/>
        </xdr:cNvPicPr>
      </xdr:nvPicPr>
      <xdr:blipFill>
        <a:blip r:embed="rId20"/>
        <a:stretch>
          <a:fillRect/>
        </a:stretch>
      </xdr:blipFill>
      <xdr:spPr>
        <a:xfrm>
          <a:off x="18872200" y="511017520"/>
          <a:ext cx="924560" cy="1344295"/>
        </a:xfrm>
        <a:prstGeom prst="rect">
          <a:avLst/>
        </a:prstGeom>
      </xdr:spPr>
    </xdr:pic>
  </etc:cellImage>
  <etc:cellImage>
    <xdr:pic>
      <xdr:nvPicPr>
        <xdr:cNvPr id="1332" name="ID_A3AEDE5563084EA0A21E101147DEAC01" descr="e00870781c44fa688f09bebf6c5ac43"/>
        <xdr:cNvPicPr>
          <a:picLocks noChangeAspect="1"/>
        </xdr:cNvPicPr>
      </xdr:nvPicPr>
      <xdr:blipFill>
        <a:blip r:embed="rId21"/>
        <a:srcRect l="5866"/>
        <a:stretch>
          <a:fillRect/>
        </a:stretch>
      </xdr:blipFill>
      <xdr:spPr>
        <a:xfrm>
          <a:off x="18174335" y="171037885"/>
          <a:ext cx="2566035" cy="1703705"/>
        </a:xfrm>
        <a:prstGeom prst="rect">
          <a:avLst/>
        </a:prstGeom>
      </xdr:spPr>
    </xdr:pic>
  </etc:cellImage>
  <etc:cellImage>
    <xdr:pic>
      <xdr:nvPicPr>
        <xdr:cNvPr id="206" name="ID_915EE33CBDF245DF987323398D49027F" descr="01"/>
        <xdr:cNvPicPr/>
      </xdr:nvPicPr>
      <xdr:blipFill>
        <a:blip r:embed="rId22"/>
        <a:srcRect l="4152" t="27943" r="1500" b="8483"/>
        <a:stretch>
          <a:fillRect/>
        </a:stretch>
      </xdr:blipFill>
      <xdr:spPr>
        <a:xfrm>
          <a:off x="2654935" y="184342405"/>
          <a:ext cx="1500505" cy="1209040"/>
        </a:xfrm>
        <a:prstGeom prst="rect">
          <a:avLst/>
        </a:prstGeom>
        <a:noFill/>
        <a:ln w="9525" cap="flat" cmpd="sng">
          <a:noFill/>
          <a:prstDash val="solid"/>
          <a:miter/>
        </a:ln>
        <a:effectLst/>
      </xdr:spPr>
    </xdr:pic>
  </etc:cellImage>
  <etc:cellImage>
    <xdr:pic>
      <xdr:nvPicPr>
        <xdr:cNvPr id="1251" name="ID_F619E0056EDB4951A473BA132CFBC77F"/>
        <xdr:cNvPicPr>
          <a:picLocks noChangeAspect="1"/>
        </xdr:cNvPicPr>
      </xdr:nvPicPr>
      <xdr:blipFill>
        <a:blip r:embed="rId23"/>
        <a:stretch>
          <a:fillRect/>
        </a:stretch>
      </xdr:blipFill>
      <xdr:spPr>
        <a:xfrm>
          <a:off x="18189575" y="75319255"/>
          <a:ext cx="2423795" cy="1216660"/>
        </a:xfrm>
        <a:prstGeom prst="rect">
          <a:avLst/>
        </a:prstGeom>
        <a:noFill/>
        <a:ln w="9525">
          <a:noFill/>
        </a:ln>
      </xdr:spPr>
    </xdr:pic>
  </etc:cellImage>
  <etc:cellImage>
    <xdr:pic>
      <xdr:nvPicPr>
        <xdr:cNvPr id="227" name="ID_6EC8C0D4AA3D491E8AB96F44A9E9B067"/>
        <xdr:cNvPicPr>
          <a:picLocks noChangeAspect="1"/>
        </xdr:cNvPicPr>
      </xdr:nvPicPr>
      <xdr:blipFill>
        <a:blip r:embed="rId24"/>
        <a:stretch>
          <a:fillRect/>
        </a:stretch>
      </xdr:blipFill>
      <xdr:spPr>
        <a:xfrm>
          <a:off x="2582545" y="14346555"/>
          <a:ext cx="1604645" cy="1346835"/>
        </a:xfrm>
        <a:prstGeom prst="rect">
          <a:avLst/>
        </a:prstGeom>
        <a:noFill/>
        <a:ln w="9525">
          <a:noFill/>
        </a:ln>
      </xdr:spPr>
    </xdr:pic>
  </etc:cellImage>
  <etc:cellImage>
    <xdr:pic>
      <xdr:nvPicPr>
        <xdr:cNvPr id="180" name="ID_DA74022F3ECA44ECA35374ABBBECEEA3" descr="护士站15445"/>
        <xdr:cNvPicPr>
          <a:picLocks noChangeAspect="1"/>
        </xdr:cNvPicPr>
      </xdr:nvPicPr>
      <xdr:blipFill>
        <a:blip r:embed="rId25"/>
        <a:srcRect l="4775" t="32332" r="1044" b="5838"/>
        <a:stretch>
          <a:fillRect/>
        </a:stretch>
      </xdr:blipFill>
      <xdr:spPr>
        <a:xfrm>
          <a:off x="2709545" y="91563825"/>
          <a:ext cx="1590040" cy="939165"/>
        </a:xfrm>
        <a:prstGeom prst="rect">
          <a:avLst/>
        </a:prstGeom>
      </xdr:spPr>
    </xdr:pic>
  </etc:cellImage>
  <etc:cellImage>
    <xdr:pic>
      <xdr:nvPicPr>
        <xdr:cNvPr id="240" name="ID_A1EB091E9CBE4E728561A9AC2F8A74F8" descr="微信图片_202308181112232"/>
        <xdr:cNvPicPr>
          <a:picLocks noChangeAspect="1"/>
        </xdr:cNvPicPr>
      </xdr:nvPicPr>
      <xdr:blipFill>
        <a:blip r:embed="rId26"/>
        <a:stretch>
          <a:fillRect/>
        </a:stretch>
      </xdr:blipFill>
      <xdr:spPr>
        <a:xfrm>
          <a:off x="2649220" y="80517365"/>
          <a:ext cx="1480820" cy="2415540"/>
        </a:xfrm>
        <a:prstGeom prst="rect">
          <a:avLst/>
        </a:prstGeom>
      </xdr:spPr>
    </xdr:pic>
  </etc:cellImage>
  <etc:cellImage>
    <xdr:pic>
      <xdr:nvPicPr>
        <xdr:cNvPr id="209" name="ID_A57ECC6DA71140CA9375DB87F6BE6256" descr="01"/>
        <xdr:cNvPicPr/>
      </xdr:nvPicPr>
      <xdr:blipFill>
        <a:blip r:embed="rId22"/>
        <a:srcRect l="4152" t="27943" r="1500" b="8483"/>
        <a:stretch>
          <a:fillRect/>
        </a:stretch>
      </xdr:blipFill>
      <xdr:spPr>
        <a:xfrm>
          <a:off x="2630805" y="217778965"/>
          <a:ext cx="1531620" cy="1297305"/>
        </a:xfrm>
        <a:prstGeom prst="rect">
          <a:avLst/>
        </a:prstGeom>
        <a:noFill/>
        <a:ln w="9525" cap="flat" cmpd="sng">
          <a:noFill/>
          <a:prstDash val="solid"/>
          <a:miter/>
        </a:ln>
        <a:effectLst/>
      </xdr:spPr>
    </xdr:pic>
  </etc:cellImage>
  <etc:cellImage>
    <xdr:pic>
      <xdr:nvPicPr>
        <xdr:cNvPr id="175" name="ID_634B3EEAE6394F3A881A680951B2B417"/>
        <xdr:cNvPicPr>
          <a:picLocks noChangeAspect="1"/>
        </xdr:cNvPicPr>
      </xdr:nvPicPr>
      <xdr:blipFill>
        <a:blip r:embed="rId27"/>
        <a:stretch>
          <a:fillRect/>
        </a:stretch>
      </xdr:blipFill>
      <xdr:spPr>
        <a:xfrm>
          <a:off x="3175635" y="76229845"/>
          <a:ext cx="964565" cy="970915"/>
        </a:xfrm>
        <a:prstGeom prst="rect">
          <a:avLst/>
        </a:prstGeom>
        <a:noFill/>
        <a:ln w="9525">
          <a:noFill/>
        </a:ln>
      </xdr:spPr>
    </xdr:pic>
  </etc:cellImage>
  <etc:cellImage>
    <xdr:pic>
      <xdr:nvPicPr>
        <xdr:cNvPr id="253" name="ID_4B24EFDDA4EA4AE58D429095BF67411D"/>
        <xdr:cNvPicPr>
          <a:picLocks noChangeAspect="1"/>
        </xdr:cNvPicPr>
      </xdr:nvPicPr>
      <xdr:blipFill>
        <a:blip r:embed="rId15"/>
        <a:stretch>
          <a:fillRect/>
        </a:stretch>
      </xdr:blipFill>
      <xdr:spPr>
        <a:xfrm>
          <a:off x="2760980" y="95839280"/>
          <a:ext cx="1814830" cy="1473835"/>
        </a:xfrm>
        <a:prstGeom prst="rect">
          <a:avLst/>
        </a:prstGeom>
        <a:noFill/>
        <a:ln w="9525">
          <a:noFill/>
        </a:ln>
      </xdr:spPr>
    </xdr:pic>
  </etc:cellImage>
  <etc:cellImage>
    <xdr:pic>
      <xdr:nvPicPr>
        <xdr:cNvPr id="236" name="ID_158B65A84C8A40A9B9BBE04A9F3D8CB5" descr="HSF-1036A"/>
        <xdr:cNvPicPr>
          <a:picLocks noChangeAspect="1"/>
        </xdr:cNvPicPr>
      </xdr:nvPicPr>
      <xdr:blipFill>
        <a:blip r:embed="rId28"/>
        <a:srcRect l="3163" t="7520" r="4350" b="18954"/>
        <a:stretch>
          <a:fillRect/>
        </a:stretch>
      </xdr:blipFill>
      <xdr:spPr>
        <a:xfrm>
          <a:off x="2587625" y="43757850"/>
          <a:ext cx="1654810" cy="612775"/>
        </a:xfrm>
        <a:prstGeom prst="rect">
          <a:avLst/>
        </a:prstGeom>
        <a:noFill/>
        <a:ln w="9525">
          <a:noFill/>
        </a:ln>
      </xdr:spPr>
    </xdr:pic>
  </etc:cellImage>
  <etc:cellImage>
    <xdr:pic>
      <xdr:nvPicPr>
        <xdr:cNvPr id="237" name="ID_621E777CE9224F93B0C4B3B5BED8E254"/>
        <xdr:cNvPicPr>
          <a:picLocks noChangeAspect="1"/>
        </xdr:cNvPicPr>
      </xdr:nvPicPr>
      <xdr:blipFill>
        <a:blip r:embed="rId29"/>
        <a:stretch>
          <a:fillRect/>
        </a:stretch>
      </xdr:blipFill>
      <xdr:spPr>
        <a:xfrm>
          <a:off x="2854325" y="49556035"/>
          <a:ext cx="1070610" cy="818515"/>
        </a:xfrm>
        <a:prstGeom prst="rect">
          <a:avLst/>
        </a:prstGeom>
        <a:noFill/>
        <a:ln w="9525">
          <a:noFill/>
        </a:ln>
      </xdr:spPr>
    </xdr:pic>
  </etc:cellImage>
  <etc:cellImage>
    <xdr:pic>
      <xdr:nvPicPr>
        <xdr:cNvPr id="254" name="ID_6493596AEAB94C2A8B16AF8544F97E88" descr="4"/>
        <xdr:cNvPicPr>
          <a:picLocks noChangeAspect="1"/>
        </xdr:cNvPicPr>
      </xdr:nvPicPr>
      <xdr:blipFill>
        <a:blip r:embed="rId30"/>
        <a:srcRect l="7517" t="33423" r="6438" b="20285"/>
        <a:stretch>
          <a:fillRect/>
        </a:stretch>
      </xdr:blipFill>
      <xdr:spPr>
        <a:xfrm>
          <a:off x="2639695" y="115561745"/>
          <a:ext cx="2235835" cy="694055"/>
        </a:xfrm>
        <a:prstGeom prst="rect">
          <a:avLst/>
        </a:prstGeom>
      </xdr:spPr>
    </xdr:pic>
  </etc:cellImage>
  <etc:cellImage>
    <xdr:pic>
      <xdr:nvPicPr>
        <xdr:cNvPr id="184" name="ID_1535A37EC9BC4B01B5CAD2EA3D5A5B28"/>
        <xdr:cNvPicPr>
          <a:picLocks noChangeAspect="1"/>
        </xdr:cNvPicPr>
      </xdr:nvPicPr>
      <xdr:blipFill>
        <a:blip r:embed="rId31"/>
        <a:stretch>
          <a:fillRect/>
        </a:stretch>
      </xdr:blipFill>
      <xdr:spPr>
        <a:xfrm>
          <a:off x="2622550" y="66637535"/>
          <a:ext cx="1541780" cy="939800"/>
        </a:xfrm>
        <a:prstGeom prst="rect">
          <a:avLst/>
        </a:prstGeom>
        <a:noFill/>
        <a:ln w="9525">
          <a:noFill/>
        </a:ln>
      </xdr:spPr>
    </xdr:pic>
  </etc:cellImage>
  <etc:cellImage>
    <xdr:pic>
      <xdr:nvPicPr>
        <xdr:cNvPr id="238" name="ID_5BBF578B658E429BB03ECD7357993AF3"/>
        <xdr:cNvPicPr>
          <a:picLocks noChangeAspect="1"/>
        </xdr:cNvPicPr>
      </xdr:nvPicPr>
      <xdr:blipFill>
        <a:blip r:embed="rId32"/>
        <a:stretch>
          <a:fillRect/>
        </a:stretch>
      </xdr:blipFill>
      <xdr:spPr>
        <a:xfrm>
          <a:off x="2673350" y="68483480"/>
          <a:ext cx="1461770" cy="1983105"/>
        </a:xfrm>
        <a:prstGeom prst="rect">
          <a:avLst/>
        </a:prstGeom>
        <a:noFill/>
        <a:ln w="9525">
          <a:noFill/>
        </a:ln>
      </xdr:spPr>
    </xdr:pic>
  </etc:cellImage>
  <etc:cellImage>
    <xdr:pic>
      <xdr:nvPicPr>
        <xdr:cNvPr id="183" name="ID_506B4FC38ADC4CE3B60681CBACEF98F2"/>
        <xdr:cNvPicPr>
          <a:picLocks noChangeAspect="1"/>
        </xdr:cNvPicPr>
      </xdr:nvPicPr>
      <xdr:blipFill>
        <a:blip r:embed="rId33"/>
        <a:stretch>
          <a:fillRect/>
        </a:stretch>
      </xdr:blipFill>
      <xdr:spPr>
        <a:xfrm>
          <a:off x="2603500" y="75606910"/>
          <a:ext cx="1811020" cy="1082675"/>
        </a:xfrm>
        <a:prstGeom prst="rect">
          <a:avLst/>
        </a:prstGeom>
        <a:noFill/>
        <a:ln w="9525">
          <a:noFill/>
        </a:ln>
      </xdr:spPr>
    </xdr:pic>
  </etc:cellImage>
  <etc:cellImage>
    <xdr:pic>
      <xdr:nvPicPr>
        <xdr:cNvPr id="224" name="ID_4407164B87524CE69957D4A068EA5C1A"/>
        <xdr:cNvPicPr>
          <a:picLocks noChangeAspect="1"/>
        </xdr:cNvPicPr>
      </xdr:nvPicPr>
      <xdr:blipFill>
        <a:blip r:embed="rId24"/>
        <a:stretch>
          <a:fillRect/>
        </a:stretch>
      </xdr:blipFill>
      <xdr:spPr>
        <a:xfrm>
          <a:off x="2663825" y="107574080"/>
          <a:ext cx="1782445" cy="1431290"/>
        </a:xfrm>
        <a:prstGeom prst="rect">
          <a:avLst/>
        </a:prstGeom>
        <a:noFill/>
        <a:ln w="9525">
          <a:noFill/>
        </a:ln>
      </xdr:spPr>
    </xdr:pic>
  </etc:cellImage>
  <etc:cellImage>
    <xdr:pic>
      <xdr:nvPicPr>
        <xdr:cNvPr id="215" name="ID_0F6BB5A242064EF3802F0D51665E9C6A"/>
        <xdr:cNvPicPr>
          <a:picLocks noChangeAspect="1"/>
        </xdr:cNvPicPr>
      </xdr:nvPicPr>
      <xdr:blipFill>
        <a:blip r:embed="rId34"/>
        <a:stretch>
          <a:fillRect/>
        </a:stretch>
      </xdr:blipFill>
      <xdr:spPr>
        <a:xfrm flipH="1">
          <a:off x="2889250" y="251334905"/>
          <a:ext cx="743585" cy="748665"/>
        </a:xfrm>
        <a:prstGeom prst="rect">
          <a:avLst/>
        </a:prstGeom>
        <a:noFill/>
        <a:ln w="9525">
          <a:noFill/>
        </a:ln>
      </xdr:spPr>
    </xdr:pic>
  </etc:cellImage>
  <etc:cellImage>
    <xdr:pic>
      <xdr:nvPicPr>
        <xdr:cNvPr id="178" name="ID_4729E6F080C54F9E91E3CF170F02AE2D"/>
        <xdr:cNvPicPr>
          <a:picLocks noChangeAspect="1"/>
        </xdr:cNvPicPr>
      </xdr:nvPicPr>
      <xdr:blipFill>
        <a:blip r:embed="rId35"/>
        <a:stretch>
          <a:fillRect/>
        </a:stretch>
      </xdr:blipFill>
      <xdr:spPr>
        <a:xfrm>
          <a:off x="2673350" y="118497985"/>
          <a:ext cx="1796415" cy="1089660"/>
        </a:xfrm>
        <a:prstGeom prst="rect">
          <a:avLst/>
        </a:prstGeom>
        <a:noFill/>
        <a:ln w="9525">
          <a:noFill/>
        </a:ln>
      </xdr:spPr>
    </xdr:pic>
  </etc:cellImage>
  <etc:cellImage>
    <xdr:pic>
      <xdr:nvPicPr>
        <xdr:cNvPr id="207" name="ID_9735F35382AE4D32A0A5C1BEDCB98306" descr="01"/>
        <xdr:cNvPicPr/>
      </xdr:nvPicPr>
      <xdr:blipFill>
        <a:blip r:embed="rId22"/>
        <a:srcRect l="4152" t="27943" r="1500" b="8483"/>
        <a:stretch>
          <a:fillRect/>
        </a:stretch>
      </xdr:blipFill>
      <xdr:spPr>
        <a:xfrm>
          <a:off x="2642235" y="189451615"/>
          <a:ext cx="1464310" cy="1134110"/>
        </a:xfrm>
        <a:prstGeom prst="rect">
          <a:avLst/>
        </a:prstGeom>
        <a:noFill/>
        <a:ln w="9525" cap="flat" cmpd="sng">
          <a:noFill/>
          <a:prstDash val="solid"/>
          <a:miter/>
        </a:ln>
        <a:effectLst/>
      </xdr:spPr>
    </xdr:pic>
  </etc:cellImage>
  <etc:cellImage>
    <xdr:pic>
      <xdr:nvPicPr>
        <xdr:cNvPr id="160" name="ID_F1DBABAE3AFE4C08909737FDD8835796"/>
        <xdr:cNvPicPr>
          <a:picLocks noChangeAspect="1"/>
        </xdr:cNvPicPr>
      </xdr:nvPicPr>
      <xdr:blipFill>
        <a:blip r:embed="rId15"/>
        <a:stretch>
          <a:fillRect/>
        </a:stretch>
      </xdr:blipFill>
      <xdr:spPr>
        <a:xfrm>
          <a:off x="2771775" y="50072925"/>
          <a:ext cx="991870" cy="803275"/>
        </a:xfrm>
        <a:prstGeom prst="rect">
          <a:avLst/>
        </a:prstGeom>
        <a:noFill/>
        <a:ln w="9525">
          <a:noFill/>
        </a:ln>
      </xdr:spPr>
    </xdr:pic>
  </etc:cellImage>
  <etc:cellImage>
    <xdr:pic>
      <xdr:nvPicPr>
        <xdr:cNvPr id="163" name="ID_7DA7E2308E8142A496980E4B29AD7721"/>
        <xdr:cNvPicPr>
          <a:picLocks noChangeAspect="1"/>
        </xdr:cNvPicPr>
      </xdr:nvPicPr>
      <xdr:blipFill>
        <a:blip r:embed="rId36"/>
        <a:stretch>
          <a:fillRect/>
        </a:stretch>
      </xdr:blipFill>
      <xdr:spPr>
        <a:xfrm>
          <a:off x="2652395" y="43850560"/>
          <a:ext cx="1398905" cy="728980"/>
        </a:xfrm>
        <a:prstGeom prst="rect">
          <a:avLst/>
        </a:prstGeom>
      </xdr:spPr>
    </xdr:pic>
  </etc:cellImage>
  <etc:cellImage>
    <xdr:pic>
      <xdr:nvPicPr>
        <xdr:cNvPr id="169" name="ID_05092B41CBE940A0A47562839B6FB807" descr="01"/>
        <xdr:cNvPicPr/>
      </xdr:nvPicPr>
      <xdr:blipFill>
        <a:blip r:embed="rId22"/>
        <a:srcRect l="4152" t="27943" r="1500" b="8483"/>
        <a:stretch>
          <a:fillRect/>
        </a:stretch>
      </xdr:blipFill>
      <xdr:spPr>
        <a:xfrm>
          <a:off x="2799080" y="16980535"/>
          <a:ext cx="1003935" cy="926465"/>
        </a:xfrm>
        <a:prstGeom prst="rect">
          <a:avLst/>
        </a:prstGeom>
        <a:noFill/>
        <a:ln w="9525" cap="flat" cmpd="sng">
          <a:noFill/>
          <a:prstDash val="solid"/>
          <a:miter/>
        </a:ln>
        <a:effectLst/>
      </xdr:spPr>
    </xdr:pic>
  </etc:cellImage>
  <etc:cellImage>
    <xdr:pic>
      <xdr:nvPicPr>
        <xdr:cNvPr id="190" name="ID_87DE1A6318FA4DE99071E23AE30DB148" descr="图片32"/>
        <xdr:cNvPicPr>
          <a:picLocks noChangeAspect="1"/>
        </xdr:cNvPicPr>
      </xdr:nvPicPr>
      <xdr:blipFill>
        <a:blip r:embed="rId37"/>
        <a:srcRect l="3569" t="411" r="72583" b="5991"/>
        <a:stretch>
          <a:fillRect/>
        </a:stretch>
      </xdr:blipFill>
      <xdr:spPr>
        <a:xfrm>
          <a:off x="2744470" y="5718810"/>
          <a:ext cx="1008380" cy="1280795"/>
        </a:xfrm>
        <a:prstGeom prst="rect">
          <a:avLst/>
        </a:prstGeom>
      </xdr:spPr>
    </xdr:pic>
  </etc:cellImage>
  <etc:cellImage>
    <xdr:pic>
      <xdr:nvPicPr>
        <xdr:cNvPr id="191" name="ID_7725023604D7450EB5D499DD46B3FAF7" descr="清洗池"/>
        <xdr:cNvPicPr>
          <a:picLocks noChangeAspect="1"/>
        </xdr:cNvPicPr>
      </xdr:nvPicPr>
      <xdr:blipFill>
        <a:blip r:embed="rId38"/>
        <a:srcRect l="14548" t="17687" r="8420" b="11294"/>
        <a:stretch>
          <a:fillRect/>
        </a:stretch>
      </xdr:blipFill>
      <xdr:spPr>
        <a:xfrm>
          <a:off x="1800860" y="12394565"/>
          <a:ext cx="1340485" cy="969010"/>
        </a:xfrm>
        <a:prstGeom prst="rect">
          <a:avLst/>
        </a:prstGeom>
      </xdr:spPr>
    </xdr:pic>
  </etc:cellImage>
  <etc:cellImage>
    <xdr:pic>
      <xdr:nvPicPr>
        <xdr:cNvPr id="192" name="ID_C18098B0D33847B787870D22F363BADC"/>
        <xdr:cNvPicPr>
          <a:picLocks noChangeAspect="1"/>
        </xdr:cNvPicPr>
      </xdr:nvPicPr>
      <xdr:blipFill>
        <a:blip r:embed="rId39"/>
        <a:stretch>
          <a:fillRect/>
        </a:stretch>
      </xdr:blipFill>
      <xdr:spPr>
        <a:xfrm>
          <a:off x="18520410" y="691831865"/>
          <a:ext cx="1763395" cy="1821815"/>
        </a:xfrm>
        <a:prstGeom prst="rect">
          <a:avLst/>
        </a:prstGeom>
        <a:noFill/>
        <a:ln w="9525">
          <a:noFill/>
        </a:ln>
      </xdr:spPr>
    </xdr:pic>
  </etc:cellImage>
  <etc:cellImage>
    <xdr:pic>
      <xdr:nvPicPr>
        <xdr:cNvPr id="193" name="ID_1BA040BC801B4508AC525B28CD8AD51C"/>
        <xdr:cNvPicPr>
          <a:picLocks noChangeAspect="1"/>
        </xdr:cNvPicPr>
      </xdr:nvPicPr>
      <xdr:blipFill>
        <a:blip r:embed="rId40"/>
        <a:stretch>
          <a:fillRect/>
        </a:stretch>
      </xdr:blipFill>
      <xdr:spPr>
        <a:xfrm>
          <a:off x="1810385" y="15338425"/>
          <a:ext cx="1262380" cy="899160"/>
        </a:xfrm>
        <a:prstGeom prst="rect">
          <a:avLst/>
        </a:prstGeom>
        <a:noFill/>
        <a:ln w="9525">
          <a:noFill/>
        </a:ln>
      </xdr:spPr>
    </xdr:pic>
  </etc:cellImage>
  <etc:cellImage>
    <xdr:pic>
      <xdr:nvPicPr>
        <xdr:cNvPr id="198" name="ID_694B2E54506B4072AA9C0EDC7F9828D8" descr="LC23-04-2"/>
        <xdr:cNvPicPr>
          <a:picLocks noChangeAspect="1"/>
        </xdr:cNvPicPr>
      </xdr:nvPicPr>
      <xdr:blipFill>
        <a:blip r:embed="rId41"/>
        <a:stretch>
          <a:fillRect/>
        </a:stretch>
      </xdr:blipFill>
      <xdr:spPr>
        <a:xfrm>
          <a:off x="1998980" y="119812435"/>
          <a:ext cx="894715" cy="1066165"/>
        </a:xfrm>
        <a:prstGeom prst="rect">
          <a:avLst/>
        </a:prstGeom>
      </xdr:spPr>
    </xdr:pic>
  </etc:cellImage>
  <etc:cellImage>
    <xdr:pic>
      <xdr:nvPicPr>
        <xdr:cNvPr id="1354" name="ID_44611CE3F3A949E0B21679281EBC8662"/>
        <xdr:cNvPicPr>
          <a:picLocks noChangeAspect="1"/>
        </xdr:cNvPicPr>
      </xdr:nvPicPr>
      <xdr:blipFill>
        <a:blip r:embed="rId42"/>
        <a:stretch>
          <a:fillRect/>
        </a:stretch>
      </xdr:blipFill>
      <xdr:spPr>
        <a:xfrm>
          <a:off x="18305145" y="196909690"/>
          <a:ext cx="2104390" cy="1454150"/>
        </a:xfrm>
        <a:prstGeom prst="rect">
          <a:avLst/>
        </a:prstGeom>
        <a:noFill/>
        <a:ln w="9525">
          <a:noFill/>
        </a:ln>
      </xdr:spPr>
    </xdr:pic>
  </etc:cellImage>
  <etc:cellImage>
    <xdr:pic>
      <xdr:nvPicPr>
        <xdr:cNvPr id="134" name="ID_F603130868C3463AB0B99428C6266C63" descr="LC23-30 (2)"/>
        <xdr:cNvPicPr>
          <a:picLocks noChangeAspect="1"/>
        </xdr:cNvPicPr>
      </xdr:nvPicPr>
      <xdr:blipFill>
        <a:blip r:embed="rId43"/>
        <a:stretch>
          <a:fillRect/>
        </a:stretch>
      </xdr:blipFill>
      <xdr:spPr>
        <a:xfrm>
          <a:off x="2470150" y="43654345"/>
          <a:ext cx="828040" cy="1186815"/>
        </a:xfrm>
        <a:prstGeom prst="rect">
          <a:avLst/>
        </a:prstGeom>
      </xdr:spPr>
    </xdr:pic>
  </etc:cellImage>
  <etc:cellImage>
    <xdr:pic>
      <xdr:nvPicPr>
        <xdr:cNvPr id="11" name="ID_DDE9BF8A39524CB4A058B2720801BDDE"/>
        <xdr:cNvPicPr>
          <a:picLocks noChangeAspect="1"/>
        </xdr:cNvPicPr>
      </xdr:nvPicPr>
      <xdr:blipFill>
        <a:blip r:embed="rId44"/>
        <a:stretch>
          <a:fillRect/>
        </a:stretch>
      </xdr:blipFill>
      <xdr:spPr>
        <a:xfrm>
          <a:off x="2368550" y="41951275"/>
          <a:ext cx="1034415" cy="1128395"/>
        </a:xfrm>
        <a:prstGeom prst="rect">
          <a:avLst/>
        </a:prstGeom>
        <a:noFill/>
        <a:ln w="9525">
          <a:noFill/>
        </a:ln>
      </xdr:spPr>
    </xdr:pic>
  </etc:cellImage>
  <etc:cellImage>
    <xdr:pic>
      <xdr:nvPicPr>
        <xdr:cNvPr id="18" name="ID_525F65A88F1E469FAAB4CB78F7D0D945"/>
        <xdr:cNvPicPr>
          <a:picLocks noChangeAspect="1"/>
        </xdr:cNvPicPr>
      </xdr:nvPicPr>
      <xdr:blipFill>
        <a:blip r:embed="rId45"/>
        <a:stretch>
          <a:fillRect/>
        </a:stretch>
      </xdr:blipFill>
      <xdr:spPr>
        <a:xfrm>
          <a:off x="1802765" y="145695035"/>
          <a:ext cx="1295400" cy="523240"/>
        </a:xfrm>
        <a:prstGeom prst="rect">
          <a:avLst/>
        </a:prstGeom>
        <a:noFill/>
        <a:ln w="9525">
          <a:noFill/>
        </a:ln>
      </xdr:spPr>
    </xdr:pic>
  </etc:cellImage>
  <etc:cellImage>
    <xdr:pic>
      <xdr:nvPicPr>
        <xdr:cNvPr id="188" name="ID_B9CAA35895CC498987EDEFBE97BDB581" descr="HSF-1036A"/>
        <xdr:cNvPicPr>
          <a:picLocks noChangeAspect="1"/>
        </xdr:cNvPicPr>
      </xdr:nvPicPr>
      <xdr:blipFill>
        <a:blip r:embed="rId28"/>
        <a:srcRect l="3163" t="7520" r="4350" b="18954"/>
        <a:stretch>
          <a:fillRect/>
        </a:stretch>
      </xdr:blipFill>
      <xdr:spPr>
        <a:xfrm>
          <a:off x="2872740" y="30581600"/>
          <a:ext cx="1518285" cy="612775"/>
        </a:xfrm>
        <a:prstGeom prst="rect">
          <a:avLst/>
        </a:prstGeom>
        <a:noFill/>
        <a:ln w="9525">
          <a:noFill/>
        </a:ln>
      </xdr:spPr>
    </xdr:pic>
  </etc:cellImage>
  <etc:cellImage>
    <xdr:pic>
      <xdr:nvPicPr>
        <xdr:cNvPr id="203" name="ID_5116F9AB33F5477F957AAA269599DE1D"/>
        <xdr:cNvPicPr>
          <a:picLocks noChangeAspect="1"/>
        </xdr:cNvPicPr>
      </xdr:nvPicPr>
      <xdr:blipFill>
        <a:blip r:embed="rId14"/>
        <a:stretch>
          <a:fillRect/>
        </a:stretch>
      </xdr:blipFill>
      <xdr:spPr>
        <a:xfrm>
          <a:off x="3279140" y="149363430"/>
          <a:ext cx="1414145" cy="1080770"/>
        </a:xfrm>
        <a:prstGeom prst="rect">
          <a:avLst/>
        </a:prstGeom>
        <a:noFill/>
        <a:ln w="9525">
          <a:noFill/>
        </a:ln>
      </xdr:spPr>
    </xdr:pic>
  </etc:cellImage>
  <etc:cellImage>
    <xdr:pic>
      <xdr:nvPicPr>
        <xdr:cNvPr id="243" name="ID_9C69DFABEEAE4DE89E12C950AD16850E"/>
        <xdr:cNvPicPr>
          <a:picLocks noChangeAspect="1"/>
        </xdr:cNvPicPr>
      </xdr:nvPicPr>
      <xdr:blipFill>
        <a:blip r:embed="rId46"/>
        <a:stretch>
          <a:fillRect/>
        </a:stretch>
      </xdr:blipFill>
      <xdr:spPr>
        <a:xfrm>
          <a:off x="3288030" y="112767745"/>
          <a:ext cx="1417320" cy="1477645"/>
        </a:xfrm>
        <a:prstGeom prst="rect">
          <a:avLst/>
        </a:prstGeom>
        <a:noFill/>
        <a:ln w="9525">
          <a:noFill/>
        </a:ln>
      </xdr:spPr>
    </xdr:pic>
  </etc:cellImage>
  <etc:cellImage>
    <xdr:pic>
      <xdr:nvPicPr>
        <xdr:cNvPr id="244" name="ID_C8D03404E39843E4B673940E8DC9D66A"/>
        <xdr:cNvPicPr>
          <a:picLocks noChangeAspect="1"/>
        </xdr:cNvPicPr>
      </xdr:nvPicPr>
      <xdr:blipFill>
        <a:blip r:embed="rId24"/>
        <a:stretch>
          <a:fillRect/>
        </a:stretch>
      </xdr:blipFill>
      <xdr:spPr>
        <a:xfrm>
          <a:off x="3202940" y="7933055"/>
          <a:ext cx="1718310" cy="1417955"/>
        </a:xfrm>
        <a:prstGeom prst="rect">
          <a:avLst/>
        </a:prstGeom>
        <a:noFill/>
        <a:ln w="9525">
          <a:noFill/>
        </a:ln>
      </xdr:spPr>
    </xdr:pic>
  </etc:cellImage>
  <etc:cellImage>
    <xdr:pic>
      <xdr:nvPicPr>
        <xdr:cNvPr id="246" name="ID_E0A8AD85974C4D4C9331B9CA9FB10507"/>
        <xdr:cNvPicPr>
          <a:picLocks noChangeAspect="1"/>
        </xdr:cNvPicPr>
      </xdr:nvPicPr>
      <xdr:blipFill>
        <a:blip r:embed="rId47"/>
        <a:stretch>
          <a:fillRect/>
        </a:stretch>
      </xdr:blipFill>
      <xdr:spPr>
        <a:xfrm>
          <a:off x="3601085" y="58468260"/>
          <a:ext cx="868045" cy="932815"/>
        </a:xfrm>
        <a:prstGeom prst="rect">
          <a:avLst/>
        </a:prstGeom>
        <a:noFill/>
        <a:ln w="9525">
          <a:noFill/>
        </a:ln>
      </xdr:spPr>
    </xdr:pic>
  </etc:cellImage>
  <etc:cellImage>
    <xdr:pic>
      <xdr:nvPicPr>
        <xdr:cNvPr id="1444" name="ID_E04074D451454697A2D1A66015A1F8B8" descr="发药台"/>
        <xdr:cNvPicPr>
          <a:picLocks noChangeAspect="1"/>
        </xdr:cNvPicPr>
      </xdr:nvPicPr>
      <xdr:blipFill>
        <a:blip r:embed="rId48"/>
        <a:stretch>
          <a:fillRect/>
        </a:stretch>
      </xdr:blipFill>
      <xdr:spPr>
        <a:xfrm>
          <a:off x="18136870" y="302054895"/>
          <a:ext cx="2474595" cy="1723390"/>
        </a:xfrm>
        <a:prstGeom prst="rect">
          <a:avLst/>
        </a:prstGeom>
      </xdr:spPr>
    </xdr:pic>
  </etc:cellImage>
  <etc:cellImage>
    <xdr:pic>
      <xdr:nvPicPr>
        <xdr:cNvPr id="132" name="ID_CC77C9DD929B4F9CA8E05C1E8B36229B" descr="1"/>
        <xdr:cNvPicPr>
          <a:picLocks noChangeAspect="1"/>
        </xdr:cNvPicPr>
      </xdr:nvPicPr>
      <xdr:blipFill>
        <a:blip r:embed="rId49"/>
        <a:stretch>
          <a:fillRect/>
        </a:stretch>
      </xdr:blipFill>
      <xdr:spPr>
        <a:xfrm>
          <a:off x="2404745" y="30516195"/>
          <a:ext cx="1136015" cy="692785"/>
        </a:xfrm>
        <a:prstGeom prst="rect">
          <a:avLst/>
        </a:prstGeom>
      </xdr:spPr>
    </xdr:pic>
  </etc:cellImage>
  <etc:cellImage>
    <xdr:pic>
      <xdr:nvPicPr>
        <xdr:cNvPr id="53" name="ID_EF3014C4D26A4722AC7F4F110B08D8CF"/>
        <xdr:cNvPicPr>
          <a:picLocks noChangeAspect="1"/>
        </xdr:cNvPicPr>
      </xdr:nvPicPr>
      <xdr:blipFill>
        <a:blip r:embed="rId50"/>
        <a:stretch>
          <a:fillRect/>
        </a:stretch>
      </xdr:blipFill>
      <xdr:spPr>
        <a:xfrm>
          <a:off x="18152745" y="152598755"/>
          <a:ext cx="2486025" cy="1607820"/>
        </a:xfrm>
        <a:prstGeom prst="rect">
          <a:avLst/>
        </a:prstGeom>
        <a:noFill/>
        <a:ln w="9525">
          <a:noFill/>
        </a:ln>
      </xdr:spPr>
    </xdr:pic>
  </etc:cellImage>
  <etc:cellImage>
    <xdr:pic>
      <xdr:nvPicPr>
        <xdr:cNvPr id="5" name="ID_E966B520400D465099AA9277F2A7472B" descr="微信图片_20230330112840"/>
        <xdr:cNvPicPr>
          <a:picLocks noChangeAspect="1"/>
        </xdr:cNvPicPr>
      </xdr:nvPicPr>
      <xdr:blipFill>
        <a:blip r:embed="rId51">
          <a:clrChange>
            <a:clrFrom>
              <a:srgbClr val="FFFFFF">
                <a:alpha val="100000"/>
              </a:srgbClr>
            </a:clrFrom>
            <a:clrTo>
              <a:srgbClr val="FFFFFF">
                <a:alpha val="100000"/>
                <a:alpha val="0"/>
              </a:srgbClr>
            </a:clrTo>
          </a:clrChange>
        </a:blip>
        <a:srcRect l="2697" t="21303" r="2550" b="15808"/>
        <a:stretch>
          <a:fillRect/>
        </a:stretch>
      </xdr:blipFill>
      <xdr:spPr>
        <a:xfrm>
          <a:off x="1779270" y="69838570"/>
          <a:ext cx="1528445" cy="906780"/>
        </a:xfrm>
        <a:prstGeom prst="rect">
          <a:avLst/>
        </a:prstGeom>
      </xdr:spPr>
    </xdr:pic>
  </etc:cellImage>
  <etc:cellImage>
    <xdr:pic>
      <xdr:nvPicPr>
        <xdr:cNvPr id="25" name="ID_DF28BD44C5D6471A96E68D33C300AE7E"/>
        <xdr:cNvPicPr>
          <a:picLocks noChangeAspect="1"/>
        </xdr:cNvPicPr>
      </xdr:nvPicPr>
      <xdr:blipFill>
        <a:blip r:embed="rId52"/>
        <a:stretch>
          <a:fillRect/>
        </a:stretch>
      </xdr:blipFill>
      <xdr:spPr>
        <a:xfrm>
          <a:off x="18278475" y="307084095"/>
          <a:ext cx="2288540" cy="1284605"/>
        </a:xfrm>
        <a:prstGeom prst="rect">
          <a:avLst/>
        </a:prstGeom>
        <a:noFill/>
        <a:ln w="9525">
          <a:noFill/>
        </a:ln>
      </xdr:spPr>
    </xdr:pic>
  </etc:cellImage>
  <etc:cellImage>
    <xdr:pic>
      <xdr:nvPicPr>
        <xdr:cNvPr id="662" name="ID_7E1CD403A70D45EFA9DFB63C1E831110" descr="微信图片_20201221105003"/>
        <xdr:cNvPicPr>
          <a:picLocks noChangeAspect="1"/>
        </xdr:cNvPicPr>
      </xdr:nvPicPr>
      <xdr:blipFill>
        <a:blip r:embed="rId53"/>
        <a:srcRect l="14844" t="35828" r="3136"/>
        <a:stretch>
          <a:fillRect/>
        </a:stretch>
      </xdr:blipFill>
      <xdr:spPr>
        <a:xfrm>
          <a:off x="18153380" y="553163105"/>
          <a:ext cx="2417445" cy="1258570"/>
        </a:xfrm>
        <a:prstGeom prst="rect">
          <a:avLst/>
        </a:prstGeom>
      </xdr:spPr>
    </xdr:pic>
  </etc:cellImage>
  <etc:cellImage>
    <xdr:pic>
      <xdr:nvPicPr>
        <xdr:cNvPr id="7" name="ID_223F2C04A35F4DA3839128803850D179" descr="C:/Users/A/AppData/Local/Temp/picturecompress_20211113171357/output_247.jpgoutput_247"/>
        <xdr:cNvPicPr>
          <a:picLocks noChangeAspect="1"/>
        </xdr:cNvPicPr>
      </xdr:nvPicPr>
      <xdr:blipFill>
        <a:blip r:embed="rId54"/>
        <a:srcRect/>
        <a:stretch>
          <a:fillRect/>
        </a:stretch>
      </xdr:blipFill>
      <xdr:spPr>
        <a:xfrm>
          <a:off x="3251200" y="4088765"/>
          <a:ext cx="1521460" cy="930275"/>
        </a:xfrm>
        <a:prstGeom prst="rect">
          <a:avLst/>
        </a:prstGeom>
      </xdr:spPr>
    </xdr:pic>
  </etc:cellImage>
  <etc:cellImage>
    <xdr:pic>
      <xdr:nvPicPr>
        <xdr:cNvPr id="12" name="ID_6A63179D3B074363A8CB59D7BDA5AF76" descr="C:/Users/A/AppData/Local/Temp/picturecompress_20211113171357/output_248.jpgoutput_248"/>
        <xdr:cNvPicPr>
          <a:picLocks noChangeAspect="1"/>
        </xdr:cNvPicPr>
      </xdr:nvPicPr>
      <xdr:blipFill>
        <a:blip r:embed="rId9"/>
        <a:srcRect/>
        <a:stretch>
          <a:fillRect/>
        </a:stretch>
      </xdr:blipFill>
      <xdr:spPr>
        <a:xfrm>
          <a:off x="3622675" y="5275580"/>
          <a:ext cx="892175" cy="862965"/>
        </a:xfrm>
        <a:prstGeom prst="rect">
          <a:avLst/>
        </a:prstGeom>
      </xdr:spPr>
    </xdr:pic>
  </etc:cellImage>
  <etc:cellImage>
    <xdr:pic>
      <xdr:nvPicPr>
        <xdr:cNvPr id="13" name="ID_12ACD31FC3E047D884E4F56A85C42EFA"/>
        <xdr:cNvPicPr>
          <a:picLocks noChangeAspect="1"/>
        </xdr:cNvPicPr>
      </xdr:nvPicPr>
      <xdr:blipFill>
        <a:blip r:embed="rId55"/>
        <a:stretch>
          <a:fillRect/>
        </a:stretch>
      </xdr:blipFill>
      <xdr:spPr>
        <a:xfrm>
          <a:off x="1940560" y="6050280"/>
          <a:ext cx="1042670" cy="2791460"/>
        </a:xfrm>
        <a:prstGeom prst="rect">
          <a:avLst/>
        </a:prstGeom>
        <a:noFill/>
        <a:ln w="9525">
          <a:noFill/>
        </a:ln>
      </xdr:spPr>
    </xdr:pic>
  </etc:cellImage>
  <etc:cellImage>
    <xdr:pic>
      <xdr:nvPicPr>
        <xdr:cNvPr id="14" name="ID_5E5D15090E4B446995E2AF34CDB1C289"/>
        <xdr:cNvPicPr>
          <a:picLocks noChangeAspect="1"/>
        </xdr:cNvPicPr>
      </xdr:nvPicPr>
      <xdr:blipFill>
        <a:blip r:embed="rId56"/>
        <a:stretch>
          <a:fillRect/>
        </a:stretch>
      </xdr:blipFill>
      <xdr:spPr>
        <a:xfrm>
          <a:off x="1787525" y="28322905"/>
          <a:ext cx="1323975" cy="793115"/>
        </a:xfrm>
        <a:prstGeom prst="rect">
          <a:avLst/>
        </a:prstGeom>
        <a:noFill/>
        <a:ln w="9525">
          <a:noFill/>
        </a:ln>
      </xdr:spPr>
    </xdr:pic>
  </etc:cellImage>
  <etc:cellImage>
    <xdr:pic>
      <xdr:nvPicPr>
        <xdr:cNvPr id="1496" name="ID_E28479E93F2F48B4A47D63FF4380EDE0" descr="图片52"/>
        <xdr:cNvPicPr>
          <a:picLocks noChangeAspect="1"/>
        </xdr:cNvPicPr>
      </xdr:nvPicPr>
      <xdr:blipFill>
        <a:blip r:embed="rId57"/>
        <a:srcRect l="9244" t="5436" r="12850" b="4620"/>
        <a:stretch>
          <a:fillRect/>
        </a:stretch>
      </xdr:blipFill>
      <xdr:spPr>
        <a:xfrm>
          <a:off x="18136870" y="673324155"/>
          <a:ext cx="2608580" cy="1422400"/>
        </a:xfrm>
        <a:prstGeom prst="rect">
          <a:avLst/>
        </a:prstGeom>
      </xdr:spPr>
    </xdr:pic>
  </etc:cellImage>
  <etc:cellImage>
    <xdr:pic>
      <xdr:nvPicPr>
        <xdr:cNvPr id="20" name="ID_A8746692A78B4C03A4D2CF1B4F0209BE"/>
        <xdr:cNvPicPr>
          <a:picLocks noChangeAspect="1"/>
        </xdr:cNvPicPr>
      </xdr:nvPicPr>
      <xdr:blipFill>
        <a:blip r:embed="rId58"/>
        <a:srcRect l="29012" t="5954" r="25198" b="925"/>
        <a:stretch>
          <a:fillRect/>
        </a:stretch>
      </xdr:blipFill>
      <xdr:spPr>
        <a:xfrm>
          <a:off x="2284095" y="135034020"/>
          <a:ext cx="1356995" cy="1368425"/>
        </a:xfrm>
        <a:prstGeom prst="rect">
          <a:avLst/>
        </a:prstGeom>
        <a:noFill/>
        <a:ln w="9525" cap="flat" cmpd="sng">
          <a:noFill/>
          <a:prstDash val="solid"/>
          <a:miter/>
        </a:ln>
      </xdr:spPr>
    </xdr:pic>
  </etc:cellImage>
  <etc:cellImage>
    <xdr:pic>
      <xdr:nvPicPr>
        <xdr:cNvPr id="170" name="ID_06542B794EE74ACCBBAA18891A6678DA"/>
        <xdr:cNvPicPr>
          <a:picLocks noChangeAspect="1"/>
        </xdr:cNvPicPr>
      </xdr:nvPicPr>
      <xdr:blipFill>
        <a:blip r:embed="rId59"/>
        <a:srcRect l="32251" t="4817" r="34321" b="2304"/>
        <a:stretch>
          <a:fillRect/>
        </a:stretch>
      </xdr:blipFill>
      <xdr:spPr>
        <a:xfrm>
          <a:off x="2811780" y="42634535"/>
          <a:ext cx="1010285" cy="1689735"/>
        </a:xfrm>
        <a:prstGeom prst="rect">
          <a:avLst/>
        </a:prstGeom>
        <a:noFill/>
        <a:ln w="9525" cap="flat" cmpd="sng">
          <a:noFill/>
          <a:prstDash val="solid"/>
          <a:miter/>
        </a:ln>
      </xdr:spPr>
    </xdr:pic>
  </etc:cellImage>
  <etc:cellImage>
    <xdr:pic>
      <xdr:nvPicPr>
        <xdr:cNvPr id="21" name="ID_CC519729850E4D4AAE98A240B19C42EB" descr="微信图片_20250110101833"/>
        <xdr:cNvPicPr>
          <a:picLocks noChangeAspect="1"/>
        </xdr:cNvPicPr>
      </xdr:nvPicPr>
      <xdr:blipFill>
        <a:blip r:embed="rId60"/>
        <a:srcRect t="14260" r="36337"/>
        <a:stretch>
          <a:fillRect/>
        </a:stretch>
      </xdr:blipFill>
      <xdr:spPr>
        <a:xfrm>
          <a:off x="1760855" y="90150315"/>
          <a:ext cx="1319530" cy="1000760"/>
        </a:xfrm>
        <a:prstGeom prst="rect">
          <a:avLst/>
        </a:prstGeom>
      </xdr:spPr>
    </xdr:pic>
  </etc:cellImage>
  <etc:cellImage>
    <xdr:pic>
      <xdr:nvPicPr>
        <xdr:cNvPr id="24" name="ID_3CFA4B09AF324A59B7207AE5FF557B2B" descr="微信图片_20250110101829"/>
        <xdr:cNvPicPr>
          <a:picLocks noChangeAspect="1"/>
        </xdr:cNvPicPr>
      </xdr:nvPicPr>
      <xdr:blipFill>
        <a:blip r:embed="rId61"/>
        <a:srcRect r="39023" b="14611"/>
        <a:stretch>
          <a:fillRect/>
        </a:stretch>
      </xdr:blipFill>
      <xdr:spPr>
        <a:xfrm>
          <a:off x="1827530" y="88057990"/>
          <a:ext cx="1282065" cy="1010285"/>
        </a:xfrm>
        <a:prstGeom prst="rect">
          <a:avLst/>
        </a:prstGeom>
      </xdr:spPr>
    </xdr:pic>
  </etc:cellImage>
  <etc:cellImage>
    <xdr:pic>
      <xdr:nvPicPr>
        <xdr:cNvPr id="26" name="ID_26F99C30B7BD415B82F10E5877CADEE3" descr="C:/Users/A/AppData/Local/Temp/picturecompress_20211113171357/output_168.pngoutput_168"/>
        <xdr:cNvPicPr>
          <a:picLocks noChangeAspect="1"/>
        </xdr:cNvPicPr>
      </xdr:nvPicPr>
      <xdr:blipFill>
        <a:blip r:embed="rId62"/>
        <a:srcRect/>
        <a:stretch>
          <a:fillRect/>
        </a:stretch>
      </xdr:blipFill>
      <xdr:spPr>
        <a:xfrm>
          <a:off x="1830070" y="100667820"/>
          <a:ext cx="1212850" cy="1170940"/>
        </a:xfrm>
        <a:prstGeom prst="rect">
          <a:avLst/>
        </a:prstGeom>
        <a:noFill/>
        <a:ln w="0">
          <a:noFill/>
          <a:miter lim="800000"/>
          <a:headEnd/>
          <a:tailEnd/>
        </a:ln>
      </xdr:spPr>
    </xdr:pic>
  </etc:cellImage>
  <etc:cellImage>
    <xdr:pic>
      <xdr:nvPicPr>
        <xdr:cNvPr id="29" name="ID_2BCE9C6359D14EE4BCC2843041365B80"/>
        <xdr:cNvPicPr>
          <a:picLocks noChangeAspect="1"/>
        </xdr:cNvPicPr>
      </xdr:nvPicPr>
      <xdr:blipFill>
        <a:blip r:embed="rId63"/>
        <a:stretch>
          <a:fillRect/>
        </a:stretch>
      </xdr:blipFill>
      <xdr:spPr>
        <a:xfrm flipH="1">
          <a:off x="2043430" y="79249270"/>
          <a:ext cx="872490" cy="1198245"/>
        </a:xfrm>
        <a:prstGeom prst="rect">
          <a:avLst/>
        </a:prstGeom>
        <a:noFill/>
        <a:ln w="9525">
          <a:noFill/>
        </a:ln>
      </xdr:spPr>
    </xdr:pic>
  </etc:cellImage>
  <etc:cellImage>
    <xdr:pic>
      <xdr:nvPicPr>
        <xdr:cNvPr id="30" name="ID_AADFE7D3CEE343D98B6FCCDA9DEA4353"/>
        <xdr:cNvPicPr>
          <a:picLocks noChangeAspect="1"/>
        </xdr:cNvPicPr>
      </xdr:nvPicPr>
      <xdr:blipFill>
        <a:blip r:embed="rId64"/>
        <a:stretch>
          <a:fillRect/>
        </a:stretch>
      </xdr:blipFill>
      <xdr:spPr>
        <a:xfrm>
          <a:off x="1925955" y="5731510"/>
          <a:ext cx="2051050" cy="1370330"/>
        </a:xfrm>
        <a:prstGeom prst="rect">
          <a:avLst/>
        </a:prstGeom>
        <a:noFill/>
        <a:ln w="9525">
          <a:noFill/>
        </a:ln>
      </xdr:spPr>
    </xdr:pic>
  </etc:cellImage>
  <etc:cellImage>
    <xdr:pic>
      <xdr:nvPicPr>
        <xdr:cNvPr id="32" name="ID_65E10BAA7472459EB5C5A7769B6830E4" descr="C:/Users/A/AppData/Local/Temp/picturecompress_20211113171357/output_166.pngoutput_166"/>
        <xdr:cNvPicPr preferRelativeResize="0">
          <a:picLocks noChangeAspect="1"/>
        </xdr:cNvPicPr>
      </xdr:nvPicPr>
      <xdr:blipFill>
        <a:blip r:embed="rId65"/>
        <a:srcRect/>
        <a:stretch>
          <a:fillRect/>
        </a:stretch>
      </xdr:blipFill>
      <xdr:spPr>
        <a:xfrm>
          <a:off x="1898650" y="89909650"/>
          <a:ext cx="912495" cy="1261110"/>
        </a:xfrm>
        <a:prstGeom prst="rect">
          <a:avLst/>
        </a:prstGeom>
        <a:noFill/>
        <a:ln w="9525">
          <a:noFill/>
          <a:miter lim="800000"/>
          <a:headEnd/>
          <a:tailEnd/>
        </a:ln>
      </xdr:spPr>
    </xdr:pic>
  </etc:cellImage>
  <etc:cellImage>
    <xdr:pic>
      <xdr:nvPicPr>
        <xdr:cNvPr id="1344" name="ID_180E533C7C714797809CA64BF0B8BBF3"/>
        <xdr:cNvPicPr>
          <a:picLocks noChangeAspect="1"/>
        </xdr:cNvPicPr>
      </xdr:nvPicPr>
      <xdr:blipFill>
        <a:blip r:embed="rId66"/>
        <a:srcRect l="25320" t="2160" r="5389" b="737"/>
        <a:stretch>
          <a:fillRect/>
        </a:stretch>
      </xdr:blipFill>
      <xdr:spPr>
        <a:xfrm>
          <a:off x="18887440" y="186799220"/>
          <a:ext cx="977900" cy="1700530"/>
        </a:xfrm>
        <a:prstGeom prst="rect">
          <a:avLst/>
        </a:prstGeom>
        <a:noFill/>
        <a:ln w="9525">
          <a:noFill/>
        </a:ln>
      </xdr:spPr>
    </xdr:pic>
  </etc:cellImage>
  <etc:cellImage>
    <xdr:pic>
      <xdr:nvPicPr>
        <xdr:cNvPr id="584" name="ID_BE821443A9074FC89C23B3C84D3DA7DA" descr="QQ截图20170816165728"/>
        <xdr:cNvPicPr>
          <a:picLocks noChangeAspect="1"/>
        </xdr:cNvPicPr>
      </xdr:nvPicPr>
      <xdr:blipFill>
        <a:blip r:embed="rId67"/>
        <a:srcRect/>
        <a:stretch>
          <a:fillRect/>
        </a:stretch>
      </xdr:blipFill>
      <xdr:spPr>
        <a:xfrm>
          <a:off x="18396585" y="594264750"/>
          <a:ext cx="1932305" cy="1375410"/>
        </a:xfrm>
        <a:prstGeom prst="rect">
          <a:avLst/>
        </a:prstGeom>
      </xdr:spPr>
    </xdr:pic>
  </etc:cellImage>
  <etc:cellImage>
    <xdr:pic>
      <xdr:nvPicPr>
        <xdr:cNvPr id="33" name="ID_E5FD703D1AF94D72A16ACA57615E1FAF" descr="QQ截图20170816165804-1"/>
        <xdr:cNvPicPr>
          <a:picLocks noChangeAspect="1"/>
        </xdr:cNvPicPr>
      </xdr:nvPicPr>
      <xdr:blipFill>
        <a:blip r:embed="rId68"/>
        <a:srcRect l="9538" t="4734" r="8861" b="2799"/>
        <a:stretch>
          <a:fillRect/>
        </a:stretch>
      </xdr:blipFill>
      <xdr:spPr>
        <a:xfrm>
          <a:off x="2038985" y="114475260"/>
          <a:ext cx="772160" cy="1257300"/>
        </a:xfrm>
        <a:prstGeom prst="rect">
          <a:avLst/>
        </a:prstGeom>
      </xdr:spPr>
    </xdr:pic>
  </etc:cellImage>
  <etc:cellImage>
    <xdr:pic>
      <xdr:nvPicPr>
        <xdr:cNvPr id="36" name="ID_6D34CE89A5ED44E2BEFB95C83D2F76D8" descr="微信图片_20250110101825"/>
        <xdr:cNvPicPr>
          <a:picLocks noChangeAspect="1"/>
        </xdr:cNvPicPr>
      </xdr:nvPicPr>
      <xdr:blipFill>
        <a:blip r:embed="rId69"/>
        <a:srcRect l="40761" t="43325"/>
        <a:stretch>
          <a:fillRect/>
        </a:stretch>
      </xdr:blipFill>
      <xdr:spPr>
        <a:xfrm>
          <a:off x="1895475" y="116520595"/>
          <a:ext cx="1257935" cy="676910"/>
        </a:xfrm>
        <a:prstGeom prst="rect">
          <a:avLst/>
        </a:prstGeom>
      </xdr:spPr>
    </xdr:pic>
  </etc:cellImage>
  <etc:cellImage>
    <xdr:pic>
      <xdr:nvPicPr>
        <xdr:cNvPr id="37" name="ID_05F60C928BA04D1596593717E911D51F" descr="微信图片_20190508222300"/>
        <xdr:cNvPicPr>
          <a:picLocks noChangeAspect="1"/>
        </xdr:cNvPicPr>
      </xdr:nvPicPr>
      <xdr:blipFill>
        <a:blip r:embed="rId70"/>
        <a:srcRect l="16831" t="38618" r="12144" b="7700"/>
        <a:stretch>
          <a:fillRect/>
        </a:stretch>
      </xdr:blipFill>
      <xdr:spPr>
        <a:xfrm>
          <a:off x="1737995" y="76987400"/>
          <a:ext cx="1397635" cy="668020"/>
        </a:xfrm>
        <a:prstGeom prst="rect">
          <a:avLst/>
        </a:prstGeom>
      </xdr:spPr>
    </xdr:pic>
  </etc:cellImage>
  <etc:cellImage>
    <xdr:pic>
      <xdr:nvPicPr>
        <xdr:cNvPr id="38" name="ID_D5336FE9BBB540D69B91AD654B3B385E"/>
        <xdr:cNvPicPr>
          <a:picLocks noChangeAspect="1"/>
        </xdr:cNvPicPr>
      </xdr:nvPicPr>
      <xdr:blipFill>
        <a:blip r:embed="rId71"/>
        <a:srcRect l="5154" t="9169" r="3481" b="4717"/>
        <a:stretch>
          <a:fillRect/>
        </a:stretch>
      </xdr:blipFill>
      <xdr:spPr>
        <a:xfrm>
          <a:off x="1788795" y="127184785"/>
          <a:ext cx="1245870" cy="511810"/>
        </a:xfrm>
        <a:prstGeom prst="rect">
          <a:avLst/>
        </a:prstGeom>
        <a:noFill/>
        <a:ln w="9525">
          <a:noFill/>
        </a:ln>
      </xdr:spPr>
    </xdr:pic>
  </etc:cellImage>
  <etc:cellImage>
    <xdr:pic>
      <xdr:nvPicPr>
        <xdr:cNvPr id="40" name="ID_F189C6902BBB4FE99B3A48E4B4348B19" descr="2"/>
        <xdr:cNvPicPr>
          <a:picLocks noChangeAspect="1"/>
        </xdr:cNvPicPr>
      </xdr:nvPicPr>
      <xdr:blipFill>
        <a:blip r:embed="rId72"/>
        <a:srcRect l="15416" t="12982" r="59759" b="6499"/>
        <a:stretch>
          <a:fillRect/>
        </a:stretch>
      </xdr:blipFill>
      <xdr:spPr>
        <a:xfrm>
          <a:off x="2209165" y="45654595"/>
          <a:ext cx="739775" cy="1798955"/>
        </a:xfrm>
        <a:prstGeom prst="rect">
          <a:avLst/>
        </a:prstGeom>
      </xdr:spPr>
    </xdr:pic>
  </etc:cellImage>
  <etc:cellImage>
    <xdr:pic>
      <xdr:nvPicPr>
        <xdr:cNvPr id="2" name="ID_B397351B01C940D1991A0797528124CC"/>
        <xdr:cNvPicPr>
          <a:picLocks noChangeAspect="1"/>
        </xdr:cNvPicPr>
      </xdr:nvPicPr>
      <xdr:blipFill>
        <a:blip r:embed="rId73"/>
        <a:stretch>
          <a:fillRect/>
        </a:stretch>
      </xdr:blipFill>
      <xdr:spPr>
        <a:xfrm>
          <a:off x="18787745" y="293939595"/>
          <a:ext cx="974725" cy="1681480"/>
        </a:xfrm>
        <a:prstGeom prst="rect">
          <a:avLst/>
        </a:prstGeom>
        <a:noFill/>
        <a:ln w="9525">
          <a:noFill/>
        </a:ln>
      </xdr:spPr>
    </xdr:pic>
  </etc:cellImage>
  <etc:cellImage>
    <xdr:pic>
      <xdr:nvPicPr>
        <xdr:cNvPr id="6" name="ID_B93E77312F88404D9C1E7229B9DC5EE4"/>
        <xdr:cNvPicPr>
          <a:picLocks noChangeAspect="1"/>
        </xdr:cNvPicPr>
      </xdr:nvPicPr>
      <xdr:blipFill>
        <a:blip r:embed="rId33"/>
        <a:srcRect t="52096"/>
        <a:stretch>
          <a:fillRect/>
        </a:stretch>
      </xdr:blipFill>
      <xdr:spPr>
        <a:xfrm>
          <a:off x="1750060" y="51347370"/>
          <a:ext cx="1419860" cy="406400"/>
        </a:xfrm>
        <a:prstGeom prst="rect">
          <a:avLst/>
        </a:prstGeom>
        <a:noFill/>
        <a:ln w="9525">
          <a:noFill/>
        </a:ln>
      </xdr:spPr>
    </xdr:pic>
  </etc:cellImage>
  <etc:cellImage>
    <xdr:pic>
      <xdr:nvPicPr>
        <xdr:cNvPr id="8" name="ID_1A1F888BF82D4C50A0B2C5DF6F5F46EB" descr="图片2"/>
        <xdr:cNvPicPr>
          <a:picLocks noChangeAspect="1"/>
        </xdr:cNvPicPr>
      </xdr:nvPicPr>
      <xdr:blipFill>
        <a:blip r:embed="rId74"/>
        <a:stretch>
          <a:fillRect/>
        </a:stretch>
      </xdr:blipFill>
      <xdr:spPr>
        <a:xfrm>
          <a:off x="2153920" y="17245965"/>
          <a:ext cx="1421130" cy="723265"/>
        </a:xfrm>
        <a:prstGeom prst="rect">
          <a:avLst/>
        </a:prstGeom>
      </xdr:spPr>
    </xdr:pic>
  </etc:cellImage>
  <etc:cellImage>
    <xdr:pic>
      <xdr:nvPicPr>
        <xdr:cNvPr id="1707" name="ID_B6A6FB9D4B4D46EB80E2FE98D88DF084" descr="C:/Users/A/AppData/Local/Temp/picturecompress_20211113171357/output_62.pngoutput_62"/>
        <xdr:cNvPicPr>
          <a:picLocks noChangeAspect="1"/>
        </xdr:cNvPicPr>
      </xdr:nvPicPr>
      <xdr:blipFill>
        <a:blip r:embed="rId75"/>
        <a:srcRect/>
        <a:stretch>
          <a:fillRect/>
        </a:stretch>
      </xdr:blipFill>
      <xdr:spPr>
        <a:xfrm flipH="1">
          <a:off x="18202910" y="77666850"/>
          <a:ext cx="2512695" cy="1257300"/>
        </a:xfrm>
        <a:prstGeom prst="rect">
          <a:avLst/>
        </a:prstGeom>
        <a:noFill/>
        <a:ln w="0">
          <a:noFill/>
          <a:miter lim="800000"/>
          <a:headEnd/>
          <a:tailEnd/>
        </a:ln>
      </xdr:spPr>
    </xdr:pic>
  </etc:cellImage>
  <etc:cellImage>
    <xdr:pic>
      <xdr:nvPicPr>
        <xdr:cNvPr id="15" name="ID_0EB01CBEBC574D39AFBB18FE96FB76C0"/>
        <xdr:cNvPicPr>
          <a:picLocks noChangeAspect="1"/>
        </xdr:cNvPicPr>
      </xdr:nvPicPr>
      <xdr:blipFill>
        <a:blip r:embed="rId76"/>
        <a:stretch>
          <a:fillRect/>
        </a:stretch>
      </xdr:blipFill>
      <xdr:spPr>
        <a:xfrm>
          <a:off x="1888490" y="29768165"/>
          <a:ext cx="1348740" cy="1224280"/>
        </a:xfrm>
        <a:prstGeom prst="rect">
          <a:avLst/>
        </a:prstGeom>
        <a:noFill/>
        <a:ln w="9525">
          <a:noFill/>
        </a:ln>
      </xdr:spPr>
    </xdr:pic>
  </etc:cellImage>
  <etc:cellImage>
    <xdr:pic>
      <xdr:nvPicPr>
        <xdr:cNvPr id="3" name="ID_72B3C6E00B034A878052CA1990973E55" descr="办公台"/>
        <xdr:cNvPicPr>
          <a:picLocks noChangeAspect="1"/>
        </xdr:cNvPicPr>
      </xdr:nvPicPr>
      <xdr:blipFill>
        <a:blip r:embed="rId77"/>
        <a:srcRect l="7092" t="6762" r="7664" b="3685"/>
        <a:stretch>
          <a:fillRect/>
        </a:stretch>
      </xdr:blipFill>
      <xdr:spPr>
        <a:xfrm>
          <a:off x="1953260" y="31606490"/>
          <a:ext cx="1043305" cy="842645"/>
        </a:xfrm>
        <a:prstGeom prst="rect">
          <a:avLst/>
        </a:prstGeom>
      </xdr:spPr>
    </xdr:pic>
  </etc:cellImage>
  <etc:cellImage>
    <xdr:pic>
      <xdr:nvPicPr>
        <xdr:cNvPr id="10" name="ID_3A34188DCC014E05B4DAB2F00F04D007"/>
        <xdr:cNvPicPr>
          <a:picLocks noChangeAspect="1"/>
        </xdr:cNvPicPr>
      </xdr:nvPicPr>
      <xdr:blipFill>
        <a:blip r:embed="rId78"/>
        <a:stretch>
          <a:fillRect/>
        </a:stretch>
      </xdr:blipFill>
      <xdr:spPr>
        <a:xfrm flipH="1">
          <a:off x="2691130" y="33615630"/>
          <a:ext cx="619125" cy="720090"/>
        </a:xfrm>
        <a:prstGeom prst="rect">
          <a:avLst/>
        </a:prstGeom>
        <a:noFill/>
        <a:ln w="9525">
          <a:noFill/>
        </a:ln>
      </xdr:spPr>
    </xdr:pic>
  </etc:cellImage>
  <etc:cellImage>
    <xdr:pic>
      <xdr:nvPicPr>
        <xdr:cNvPr id="1503" name="ID_18A4CC225DA34A1CA8121CE7D9EB1FD7" descr="微信图片_202308091759041"/>
        <xdr:cNvPicPr>
          <a:picLocks noChangeAspect="1"/>
        </xdr:cNvPicPr>
      </xdr:nvPicPr>
      <xdr:blipFill>
        <a:blip r:embed="rId79"/>
        <a:srcRect b="3743"/>
        <a:stretch>
          <a:fillRect/>
        </a:stretch>
      </xdr:blipFill>
      <xdr:spPr>
        <a:xfrm>
          <a:off x="18372455" y="662731720"/>
          <a:ext cx="2032635" cy="2319020"/>
        </a:xfrm>
        <a:prstGeom prst="rect">
          <a:avLst/>
        </a:prstGeom>
      </xdr:spPr>
    </xdr:pic>
  </etc:cellImage>
  <etc:cellImage>
    <xdr:pic>
      <xdr:nvPicPr>
        <xdr:cNvPr id="159" name="ID_C7EE595C725D474EBD26CB4A4F046695"/>
        <xdr:cNvPicPr>
          <a:picLocks noChangeAspect="1"/>
        </xdr:cNvPicPr>
      </xdr:nvPicPr>
      <xdr:blipFill>
        <a:blip r:embed="rId14"/>
        <a:stretch>
          <a:fillRect/>
        </a:stretch>
      </xdr:blipFill>
      <xdr:spPr>
        <a:xfrm>
          <a:off x="2663190" y="51904900"/>
          <a:ext cx="1215390" cy="1193800"/>
        </a:xfrm>
        <a:prstGeom prst="rect">
          <a:avLst/>
        </a:prstGeom>
        <a:noFill/>
        <a:ln w="9525">
          <a:noFill/>
        </a:ln>
      </xdr:spPr>
    </xdr:pic>
  </etc:cellImage>
  <etc:cellImage>
    <xdr:pic>
      <xdr:nvPicPr>
        <xdr:cNvPr id="147" name="ID_28348AB4A8F141F1B8E6354D76D7E40D" descr="D252+座背软包"/>
        <xdr:cNvPicPr>
          <a:picLocks noChangeAspect="1"/>
        </xdr:cNvPicPr>
      </xdr:nvPicPr>
      <xdr:blipFill>
        <a:blip r:embed="rId80"/>
        <a:srcRect/>
        <a:stretch>
          <a:fillRect/>
        </a:stretch>
      </xdr:blipFill>
      <xdr:spPr>
        <a:xfrm>
          <a:off x="2097405" y="15170785"/>
          <a:ext cx="706755" cy="895350"/>
        </a:xfrm>
        <a:prstGeom prst="rect">
          <a:avLst/>
        </a:prstGeom>
        <a:noFill/>
        <a:ln w="9525">
          <a:noFill/>
        </a:ln>
      </xdr:spPr>
    </xdr:pic>
  </etc:cellImage>
  <etc:cellImage>
    <xdr:pic>
      <xdr:nvPicPr>
        <xdr:cNvPr id="149" name="ID_6C73E6758AA24F438CCEE3E3FF65D254" descr="微信图片_202308181112232"/>
        <xdr:cNvPicPr>
          <a:picLocks noChangeAspect="1"/>
        </xdr:cNvPicPr>
      </xdr:nvPicPr>
      <xdr:blipFill>
        <a:blip r:embed="rId26"/>
        <a:stretch>
          <a:fillRect/>
        </a:stretch>
      </xdr:blipFill>
      <xdr:spPr>
        <a:xfrm>
          <a:off x="2430145" y="104847390"/>
          <a:ext cx="527050" cy="948055"/>
        </a:xfrm>
        <a:prstGeom prst="rect">
          <a:avLst/>
        </a:prstGeom>
      </xdr:spPr>
    </xdr:pic>
  </etc:cellImage>
  <etc:cellImage>
    <xdr:pic>
      <xdr:nvPicPr>
        <xdr:cNvPr id="136" name="ID_0723BA4286244F3D93D993E77A234C2F" descr="治疗柜HM-F08"/>
        <xdr:cNvPicPr>
          <a:picLocks noChangeAspect="1"/>
        </xdr:cNvPicPr>
      </xdr:nvPicPr>
      <xdr:blipFill>
        <a:blip r:embed="rId81"/>
        <a:stretch>
          <a:fillRect/>
        </a:stretch>
      </xdr:blipFill>
      <xdr:spPr>
        <a:xfrm>
          <a:off x="2190750" y="22696805"/>
          <a:ext cx="611505" cy="924560"/>
        </a:xfrm>
        <a:prstGeom prst="rect">
          <a:avLst/>
        </a:prstGeom>
      </xdr:spPr>
    </xdr:pic>
  </etc:cellImage>
  <etc:cellImage>
    <xdr:pic>
      <xdr:nvPicPr>
        <xdr:cNvPr id="151" name="ID_F11D98CB6F1549028F76C77E72E3D180" descr="治疗柜HM-F08"/>
        <xdr:cNvPicPr>
          <a:picLocks noChangeAspect="1"/>
        </xdr:cNvPicPr>
      </xdr:nvPicPr>
      <xdr:blipFill>
        <a:blip r:embed="rId81"/>
        <a:stretch>
          <a:fillRect/>
        </a:stretch>
      </xdr:blipFill>
      <xdr:spPr>
        <a:xfrm>
          <a:off x="2092325" y="75721210"/>
          <a:ext cx="626110" cy="1018540"/>
        </a:xfrm>
        <a:prstGeom prst="rect">
          <a:avLst/>
        </a:prstGeom>
      </xdr:spPr>
    </xdr:pic>
  </etc:cellImage>
  <etc:cellImage>
    <xdr:pic>
      <xdr:nvPicPr>
        <xdr:cNvPr id="150" name="ID_80F01F5E5E0D45F6AF180105096768DE" descr="清洗池"/>
        <xdr:cNvPicPr>
          <a:picLocks noChangeAspect="1"/>
        </xdr:cNvPicPr>
      </xdr:nvPicPr>
      <xdr:blipFill>
        <a:blip r:embed="rId38"/>
        <a:srcRect l="14548" t="17687" r="8420" b="11294"/>
        <a:stretch>
          <a:fillRect/>
        </a:stretch>
      </xdr:blipFill>
      <xdr:spPr>
        <a:xfrm>
          <a:off x="1791970" y="120995440"/>
          <a:ext cx="1209675" cy="755650"/>
        </a:xfrm>
        <a:prstGeom prst="rect">
          <a:avLst/>
        </a:prstGeom>
      </xdr:spPr>
    </xdr:pic>
  </etc:cellImage>
  <etc:cellImage>
    <xdr:pic>
      <xdr:nvPicPr>
        <xdr:cNvPr id="1350" name="ID_4F8C8E3923ED467EB658F841C3638FD6"/>
        <xdr:cNvPicPr>
          <a:picLocks noChangeAspect="1"/>
        </xdr:cNvPicPr>
      </xdr:nvPicPr>
      <xdr:blipFill>
        <a:blip r:embed="rId82"/>
        <a:stretch>
          <a:fillRect/>
        </a:stretch>
      </xdr:blipFill>
      <xdr:spPr>
        <a:xfrm>
          <a:off x="18865850" y="190642875"/>
          <a:ext cx="958850" cy="1609090"/>
        </a:xfrm>
        <a:prstGeom prst="rect">
          <a:avLst/>
        </a:prstGeom>
        <a:noFill/>
        <a:ln w="9525">
          <a:noFill/>
        </a:ln>
      </xdr:spPr>
    </xdr:pic>
  </etc:cellImage>
  <etc:cellImage>
    <xdr:pic>
      <xdr:nvPicPr>
        <xdr:cNvPr id="9" name="ID_5BA55FDAD4E34527AE054AABC808B68E"/>
        <xdr:cNvPicPr>
          <a:picLocks noChangeAspect="1"/>
        </xdr:cNvPicPr>
      </xdr:nvPicPr>
      <xdr:blipFill>
        <a:blip r:embed="rId83"/>
        <a:stretch>
          <a:fillRect/>
        </a:stretch>
      </xdr:blipFill>
      <xdr:spPr>
        <a:xfrm>
          <a:off x="1765300" y="72729725"/>
          <a:ext cx="1122045" cy="878840"/>
        </a:xfrm>
        <a:prstGeom prst="rect">
          <a:avLst/>
        </a:prstGeom>
        <a:noFill/>
        <a:ln w="9525">
          <a:noFill/>
        </a:ln>
      </xdr:spPr>
    </xdr:pic>
  </etc:cellImage>
  <etc:cellImage>
    <xdr:pic>
      <xdr:nvPicPr>
        <xdr:cNvPr id="16" name="ID_1FAC09D89A2A4A94B41107E328F245E4" descr="006-1"/>
        <xdr:cNvPicPr>
          <a:picLocks noChangeAspect="1"/>
        </xdr:cNvPicPr>
      </xdr:nvPicPr>
      <xdr:blipFill>
        <a:blip r:embed="rId84"/>
        <a:srcRect l="31061" t="5521" r="27679" b="3861"/>
        <a:stretch>
          <a:fillRect/>
        </a:stretch>
      </xdr:blipFill>
      <xdr:spPr>
        <a:xfrm>
          <a:off x="2134870" y="8906510"/>
          <a:ext cx="666115" cy="822960"/>
        </a:xfrm>
        <a:prstGeom prst="rect">
          <a:avLst/>
        </a:prstGeom>
      </xdr:spPr>
    </xdr:pic>
  </etc:cellImage>
  <etc:cellImage>
    <xdr:pic>
      <xdr:nvPicPr>
        <xdr:cNvPr id="1379" name="ID_E11D031CA18540029C86F827D170782F" descr="图片19"/>
        <xdr:cNvPicPr>
          <a:picLocks noChangeAspect="1"/>
        </xdr:cNvPicPr>
      </xdr:nvPicPr>
      <xdr:blipFill>
        <a:blip r:embed="rId85"/>
        <a:stretch>
          <a:fillRect/>
        </a:stretch>
      </xdr:blipFill>
      <xdr:spPr>
        <a:xfrm>
          <a:off x="18592800" y="223696530"/>
          <a:ext cx="1544955" cy="1268730"/>
        </a:xfrm>
        <a:prstGeom prst="rect">
          <a:avLst/>
        </a:prstGeom>
      </xdr:spPr>
    </xdr:pic>
  </etc:cellImage>
  <etc:cellImage>
    <xdr:pic>
      <xdr:nvPicPr>
        <xdr:cNvPr id="110" name="ID_22B2DFAA76544700B70ECAD6DEB142CB"/>
        <xdr:cNvPicPr>
          <a:picLocks noChangeAspect="1"/>
        </xdr:cNvPicPr>
      </xdr:nvPicPr>
      <xdr:blipFill>
        <a:blip r:embed="rId86"/>
        <a:stretch>
          <a:fillRect/>
        </a:stretch>
      </xdr:blipFill>
      <xdr:spPr>
        <a:xfrm>
          <a:off x="2475230" y="106718735"/>
          <a:ext cx="1544955" cy="777240"/>
        </a:xfrm>
        <a:prstGeom prst="rect">
          <a:avLst/>
        </a:prstGeom>
        <a:noFill/>
        <a:ln w="9525">
          <a:noFill/>
        </a:ln>
      </xdr:spPr>
    </xdr:pic>
  </etc:cellImage>
</etc:cellImages>
</file>

<file path=xl/sharedStrings.xml><?xml version="1.0" encoding="utf-8"?>
<sst xmlns="http://schemas.openxmlformats.org/spreadsheetml/2006/main" count="910" uniqueCount="414">
  <si>
    <t>汇总清单</t>
  </si>
  <si>
    <t>序号</t>
  </si>
  <si>
    <t>区域</t>
  </si>
  <si>
    <t>图片</t>
  </si>
  <si>
    <t>名称</t>
  </si>
  <si>
    <t>尺寸</t>
  </si>
  <si>
    <t>材质</t>
  </si>
  <si>
    <t>单位</t>
  </si>
  <si>
    <t>数量</t>
  </si>
  <si>
    <t>单价</t>
  </si>
  <si>
    <t>小计</t>
  </si>
  <si>
    <t>备注</t>
  </si>
  <si>
    <t>等候区/文化通廊</t>
  </si>
  <si>
    <t>候诊椅</t>
  </si>
  <si>
    <t>四人位(每位带有一扶手)</t>
  </si>
  <si>
    <t>一、主要材料说明：  
1、座板、背板采用高密度聚亚氨酯（PU）全部包裹模注成型，内置采用1.5mm优质冷轧钢板；
2、扶手脚：采用优质铝合金精铸模具热压成型，静电喷粉喷涂；
3、横梁：高强度冷轧钢管厚2.0mm，静电粉末喷涂，两端采用塑胶塞封口；
二、五金配件：
1、钢制螺帽、螺丝、防滑脚垫。
三、技术要求：
▲候诊椅：参照GB/T 10357.2-2013《家具力学性能试验 第2部分：椅凳类稳定性》、GB/T 10357.3-2013《椅凳类强度和耐久性》、GB/T 3325-2017《金属家具通用技术条件》、GB 8624-2012《建筑材料及制品燃烧性能分级》、GB 28481-2012《塑料家具中有害物质限量》的检测依据：力学性能（座面和椅背静载荷试验、座面前沿静载荷试验、扶手侧向静载荷试验、枕靠侧向静载荷试验、扶手垂直向下静载荷试验、座面椅背耐久性试验、扶手耐久性试验、椅腿前向静载荷试验、椅腿侧向静载荷试验、座面冲击试验、椅背冲击试验、扶手冲击试验、跌落试验、椅子向前倾翻试验、椅子向后倾翻试验、扶手椅侧向倾翻试验）均符合要求；金属喷漆（塑）涂层：附着力为0级，金属电镀层抗盐雾（18h）直径1.5mm以下锈点≤20点/dm2，其中直径≥1.0mm锈点不超过5点（距离边缘棱角2mm以内不计）；硬质家具的燃烧性能等级（B1级）：a）热释放速度率峰值≤182KW；b）5min内总热释放量≤30MJ；c)最大烟密度≤62%；重金属（可溶性铅、镉、铬、汞）均未检出。</t>
  </si>
  <si>
    <t>张</t>
  </si>
  <si>
    <t>办理/咨询窗口</t>
  </si>
  <si>
    <t>医用办公桌</t>
  </si>
  <si>
    <t>1200*600*750</t>
  </si>
  <si>
    <r>
      <rPr>
        <sz val="11"/>
        <color theme="1"/>
        <rFont val="微软雅黑"/>
        <charset val="134"/>
      </rPr>
      <t>一、主要材料说明： 
1、全部E0级实木多层板基材，台面板厚25mm，挡板、侧板、抽面厚16mm；
2、钢脚为50*25*1.2mm冷轧方管，横梁为40*25*1.0mm冷轧方管；
二、五金配件：                                            
1、三节静音导轨、锁具、门铰、拉手、</t>
    </r>
    <r>
      <rPr>
        <sz val="11"/>
        <color theme="1"/>
        <rFont val="宋体"/>
        <charset val="134"/>
      </rPr>
      <t>∅</t>
    </r>
    <r>
      <rPr>
        <sz val="11"/>
        <color theme="1"/>
        <rFont val="微软雅黑"/>
        <charset val="134"/>
      </rPr>
      <t>60金属线盖、吊主机架、防滑脚垫等；                                                                                                                          
三、工艺说明：                                                          
1、全自动PVC封边条封边工艺：台面板厚2.0mm，其余厚1.0mm；
2、钢脚采用焊接、精细打磨成型，抗菌粉末静电喷涂。
四、技术要求：
▲医用办公桌：参照GB/T10125-2021《人造气氛腐蚀试验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36022-2018《木家具中氨释放量试验方法》、GB/T16422.3-2022《塑料 实验室光源暴露试验方法 第3部分：荧光紫外灯》、GB/T 11253-2019《碳素结构钢冷轧钢板及钢带》、GB/T 5213-2019《冷轧低碳钢板及钢带》、GB 20286-2006《公共场所阻燃制品及组件燃烧性能要求和标识》、GB 18584-2001《室内装饰装修材料木家具中有害物质限量》、QB/T 4371-2012《家具抗菌性能的评价》、GB/T 39223.3-2020《健康家居的人类功效学要求 第3部分：办公座椅》、GB/T 30648.1-2014《色漆和清漆 耐液体性的测定 第1部分:浸入除水之外的液体中》、GB/T 31410-2015《色漆和清漆 涂层耐湿擦洗性和可清洁性的评定》的检测依据：（1）铜加速乙酸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6）抗菌性能：大肠杆菌、洋葱伯克霍尔德氏菌、粘质沙雷氏菌、金黄色葡萄球菌、粪肠球菌、嗜肺军团菌（抑菌率）≥99.7%（培养24h）；（7）耐霉菌性：黑曲霉、黄曲霉、出芽短梗霉、绳状青霉、绿粘帚霉、变幻霉素等级均为0级（0级最好，4级最差）（8）公共场所阻燃家具及组件的燃烧性能：阻燃1级（家具/组件）：a）热释放速度率峰值≤138KW；b）5min内放出的总能量≤30MJ；c)最大烟密度≤60%。（9）实验室光源暴露试验：荧光紫外灯为4-5级（100h）。（10）金属喷漆（塑）涂层耐腐蚀：硬度≥4H，冲击强度高度400mm，应无剥落、裂纹、皱纹，附着力为0级，耐腐蚀100h内，无鼓泡产生，100h后，无锈迹、剥落、起皱、变色和失光等现象。（11）下屈服强度≥260MPa；抗拉强度315-430MPa；断后伸长率≥35%。（12）甲醛释放量≤0.02mg/m³；苯、甲苯、二甲苯、总挥发性有机化合物（TVOC）均为未检出；产品有害物质（家具涂层可迁移元素）：铅、镉、铬、汞、锑、钡、硒、砷均为未检出。（13）氨释放量（干燥器法）≤0.02mg/L；（14）耐液体性（0.9%氯化钠溶液）100h试验后应无起泡、无剥落、无粉化；附着力≤2级。</t>
    </r>
  </si>
  <si>
    <t>组</t>
  </si>
  <si>
    <t>办公椅</t>
  </si>
  <si>
    <t>标准</t>
  </si>
  <si>
    <t>一、材料说明：
·PP加纤维背架尼龙固定腰靠
·PP分体固定扶手
·高弹力海绵
·配原位锁定底盘
·100#沉口4公分黑杆
·∮340MM 黑色尼龙高脚
·∮50MM 黑色尼龙轮
气压棒：参照GB/T10125-2021《人造气氛腐蚀试验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1741-2020《漆膜耐霉性测定法》、GB/T 29525-2013《座椅升降气弹簧 技术条件》、GB/T 11253-2019《碳素结构钢冷轧钢板及钢带》、QB/T 2280-2016《办公家具 办公椅》、QB/T 4371-2012《家具抗菌性能的评价》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等级：宛氏拟青霉为0级（0级最好，4级最差）。（6）尺寸及外观质量均符合要求；力特性（标称力和摩擦力、开启力、气动力、弹力比率、锁定力）均符合要求；伸展速度、密封性能、耐高低温性能均符合要求，循环寿命（经高低温性能试验后的气弹簧，再经6×104次循环寿命，公称力Fa的总衰减量应不大于5%），强度性能（抗压强度、侧拉强度、抗拉强度）、耐腐蚀性能均符合要求。（7）安全性：循环寿命12万次。（8）抗菌性能：铜绿假单胞菌（抗细菌率）≥99.7%。（9）尺寸及外观质量：内筒壁厚应不小于1.0mm；外筒壁厚应不小于1.5mm；立筒壁厚应不小于1.2mm；气弹簧活塞杆涂镀层应均匀、表面应光洁，不应有伤痕、脱皮、起泡、麻点、针孔、结瘤等缺陷。
办公椅：参照QB/T 2280-2016《办公家具 办公椅》、GB/T 29525-2013《座椅升降气弹簧 技术条件》、GB 17927.2-2011《软体家具 床垫和沙发 抗引燃特性的评定 第2部分：模拟火柴火焰》、GB/T 39223.3-2020《健康家居的人类工效学要求第3部分：医用办公桌椅》的检测依据：（1）主要尺寸、形状和位置公差、外观（塑料件外观、软、硬包件外观、金属件外观、涂层和镀层、其他外观要求）、力学性能（稳定性、座面冲击、脚轮往复磨损、底座静载荷）均合格。（2）理化性能：软质聚氨酯泡沫塑料回弹性≥40%；（3）甲醛释放量≤0.05mg/m²h；TVOC≤0.1mg/m²h。（4）密封性能：气弹簧锁定在任意位置，经72h常温储存后，活塞杆不应产生位移；（5）循环寿命：经高低温性能试验后的气弹簧,再经 6x104次循环寿命(当行程≤60mm 时,按实际行程；当行程＞60mm时，按 60mm 行程)试验后，公称力Fa 的总衰减量应不大于 13%；（6）抗引燃特性试验（模拟火柴火焰阻燃Ⅱ级）：未观察到试样表面或内部出现任何续燃、阴燃现象。</t>
  </si>
  <si>
    <t>医用文件柜
（钢制）</t>
  </si>
  <si>
    <t>800*400*2000</t>
  </si>
  <si>
    <t>一、材料说明：                                
1、柜体为电解钢板；柜门单层结构，厚1.0mm，其余厚0.8mm；                                                                     
二、五金配件：                                                                                                                
1、门铰、锁具、拉手；                                                                          
三、工艺说明：                               
1、电解钢板采用数控激光切割、数控折弯、冲压、焊接、精细打磨成型，抑菌静电喷涂粉末。
四、技术要求：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t>
  </si>
  <si>
    <t>西药房</t>
  </si>
  <si>
    <t>西药架</t>
  </si>
  <si>
    <t>1800*500*2000</t>
  </si>
  <si>
    <t>一、材料说明：             
1、台面304#不锈钢厚1.2mm，内加夹板，圆弧处理；
2、柜体侧板、层板、底板、顶板、抽面、门板厚1.0mm，加强管料厚0.8mm；                                                                                                                                                                                                                                                                                                                                                                                                                            
二、五金配件：                                                                      
1、配三节静音导轨、拉手、门铰；                                                
三、工艺说明：                                
1、不锈钢采用数控激光切割、数控折弯、冲压、焊接、精细打磨、抛光、拉丝等工艺；
2、不锈钢台面除指纹处理。
304不锈钢板：参照QB/T 3826-1999《轻工产品金属镀层和化学处理层的耐腐蚀试验方法 中性盐雾试验(NSS)法》、QB/T 3827-1999《轻工产品金属镀层和化学处理层的耐腐蚀试验方法 乙酸盐雾试验(ASS)法》、QB/T 3832-1999《轻工产品金属镀层腐蚀试验结果的评价》的检测依据：中性盐雾试验（≥400小时）：镀(涂)层本身的耐腐蚀等级≥9级、镀(涂)层对基体的保护等级≥9级；乙酸盐雾试验（≥150小时）：镀(涂)层本身的耐腐蚀等级≥9级、镀(涂)层对基体的保护等级≥9级；
医用西药架：参照GB/T 38794-2020《家具中化学物质安全 甲醛释放量的测定》、GB/T 229-2020《金属材料 夏比摆锤冲击试验方法》、GB/T 21866-2008《抗菌涂料(漆膜)抗菌性测定法和抗菌效果》、GB/T 230.1-2018《金属材料 洛氏硬度试验 第1部分:试验方法》的检测依据：（1）甲醛释放量≤0.05mg/m³；（2）夏比摆锤冲击试验≥60J；（3）金黄色葡萄球菌抗细菌率≥99.5%；（4）洛氏硬度试验20-100HRA。</t>
  </si>
  <si>
    <t>医用毒麻药品柜/
医用贵重药品柜</t>
  </si>
  <si>
    <t>900*400*2000</t>
  </si>
  <si>
    <t>一、材料说明：                                
1、柜体304#不锈钢板，侧板、层板、底板、顶板、门板厚1.0mm；加强管料厚0.8mm；                                                     
二、五金配件：                                                                      
1、配拉手、门铰、锁具(双锁管理)；                                                                                                                                                                                                                                                                                                                                                                                                   
三、工艺说明：                                  
1、不锈钢采用数控激光切割、数控折弯、冲压、焊接、精细打磨、抛光、拉丝等工艺。</t>
  </si>
  <si>
    <t>个</t>
  </si>
  <si>
    <t>医用发药台</t>
  </si>
  <si>
    <t>14830*700*750</t>
  </si>
  <si>
    <r>
      <rPr>
        <sz val="11"/>
        <rFont val="微软雅黑"/>
        <charset val="134"/>
      </rPr>
      <t>一、材料说明： 
1、全部E0级实木多层板基材，台面板厚25mm，其余厚16mm；
二、五金配件：                                            
1、三节静音导轨、锁具、拉手、</t>
    </r>
    <r>
      <rPr>
        <sz val="11"/>
        <rFont val="宋体"/>
        <charset val="134"/>
      </rPr>
      <t>∅</t>
    </r>
    <r>
      <rPr>
        <sz val="11"/>
        <rFont val="微软雅黑"/>
        <charset val="134"/>
      </rPr>
      <t>60金属线盖、键盘架等；                                                                                                                                                                                                                
三、工艺说明：                                                          
1、全自动PVC封边条封边工艺：台面板厚2.0mm，其余厚1.0mm；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r>
  </si>
  <si>
    <t>医用核药台</t>
  </si>
  <si>
    <t>5000*900*800</t>
  </si>
  <si>
    <t>一、材料说明：                                  
1、台面304#不锈钢厚1.2mm，内加夹板，圆弧处理；
2、柜体电解钢板，侧板、层板、底板、顶板、门板、抽面厚1.0mm；加强管料厚0.8mm；                                                 
二、工艺说明：                                           
1、电解钢板采用数控激光切割、数控折弯、冲压、焊接、精细打磨成型，抑菌静电喷涂粉末。
2、不锈钢台面除指纹处理。</t>
  </si>
  <si>
    <t>诊室</t>
  </si>
  <si>
    <t>主台：1500*700*750
副柜：1400*500*650</t>
  </si>
  <si>
    <t>一、材料说明： 
1、全部E0级实木多层板基材，台面板厚25mm，其余厚16mm；
2、钢脚为50*25*1.2mm冷轧方管，横梁为40*25*1.0mm冷轧方管；
二、五金配件：                                            
1、三节静音导轨、锁具、门铰、拉手、毛刷线盒盖、防滑脚垫等；                                                                                                                          
三、工艺说明：                                                          
1、全自动PVC封边条封边工艺：台面板厚2.0mm，其余厚1.0mm；
2、钢脚采用焊接、精细打磨成型，抑菌静电喷涂粉末。
▲医用办公桌：参照GB/T10125-2021《人造气氛腐蚀试验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36022-2018《木家具中氨释放量试验方法》、GB/T16422.3-2022《塑料 实验室光源暴露试验方法 第3部分：荧光紫外灯》、GB/T 11253-2019《碳素结构钢冷轧钢板及钢带》、GB/T 5213-2019《冷轧低碳钢板及钢带》、GB 20286-2006《公共场所阻燃制品及组件燃烧性能要求和标识》、GB 18584-2001《室内装饰装修材料木家具中有害物质限量》、QB/T 4371-2012《家具抗菌性能的评价》、GB/T 39223.3-2020《健康家居的人类功效学要求 第3部分：办公座椅》、GB/T 30648.1-2014《色漆和清漆 耐液体性的测定 第1部分:浸入除水之外的液体中》、GB/T 31410-2015《色漆和清漆 涂层耐湿擦洗性和可清洁性的评定》的检测依据：（1）铜加速乙酸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6）抗菌性能：大肠杆菌、洋葱伯克霍尔德氏菌、粘质沙雷氏菌、金黄色葡萄球菌、粪肠球菌、嗜肺军团菌（抑菌率）≥99.7%（培养24h）；（7）耐霉菌性：黑曲霉、黄曲霉、出芽短梗霉、绳状青霉、绿粘帚霉、变幻霉素等级均为0级（0级最好，4级最差）（8）公共场所阻燃家具及组件的燃烧性能：阻燃1级（家具/组件）：a）热释放速度率峰值≤138KW；b）5min内放出的总能量≤30MJ；c)最大烟密度≤60%。（9）实验室光源暴露试验：荧光紫外灯为4-5级（100h）。（10）金属喷漆（塑）涂层耐腐蚀：硬度≥4H，冲击强度高度400mm，应无剥落、裂纹、皱纹，附着力为0级，耐腐蚀100h内，无鼓泡产生，100h后，无锈迹、剥落、起皱、变色和失光等现象。（11）下屈服强度≥260MPa；抗拉强度315-430MPa；断后伸长率≥35%。（12）甲醛释放量≤0.02mg/m³；苯、甲苯、二甲苯、总挥发性有机化合物（TVOC）均为未检出；产品有害物质（家具涂层可迁移元素）：铅、镉、铬、汞、锑、钡、硒、砷均为未检出。（13）氨释放量（干燥器法）≤0.02mg/L；（14）耐液体性（0.9%氯化钠溶液）100h试验后应无起泡、无剥落、无粉化；附着力≤2级。</t>
  </si>
  <si>
    <t>一、材料说明：
·PP加纤维背架带升降头枕，尼龙固定腰靠
·PP分体固定扶手
·高弹力海绵
·配原位锁定底盘
·100#沉口4公分黑杆
·∮340MM 黑色尼龙高脚
·∮50MM 黑色尼龙轮
气压棒：参照GB/T10125-2021《人造气氛腐蚀试验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1741-2020《漆膜耐霉性测定法》、GB/T 29525-2013《座椅升降气弹簧 技术条件》、GB/T 11253-2019《碳素结构钢冷轧钢板及钢带》、QB/T 2280-2016《办公家具 办公椅》、QB/T 4371-2012《家具抗菌性能的评价》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等级：宛氏拟青霉为0级（0级最好，4级最差）。（6）尺寸及外观质量均符合要求；力特性（标称力和摩擦力、开启力、气动力、弹力比率、锁定力）均符合要求；伸展速度、密封性能、耐高低温性能均符合要求，循环寿命（经高低温性能试验后的气弹簧，再经6×104次循环寿命，公称力Fa的总衰减量应不大于5%），强度性能（抗压强度、侧拉强度、抗拉强度）、耐腐蚀性能均符合要求。（7）安全性：循环寿命12万次。（8）抗菌性能：铜绿假单胞菌（抗细菌率）≥99.7%。（9）尺寸及外观质量：内筒壁厚应不小于1.0mm；外筒壁厚应不小于1.5mm；立筒壁厚应不小于1.2mm；气弹簧活塞杆涂镀层应均匀、表面应光洁，不应有伤痕、脱皮、起泡、麻点、针孔、结瘤等缺陷。
办公椅：参照QB/T 2280-2016《办公家具 办公椅》、GB/T 29525-2013《座椅升降气弹簧 技术条件》、GB 17927.2-2011《软体家具 床垫和沙发 抗引燃特性的评定 第2部分：模拟火柴火焰》、GB/T 39223.3-2020《健康家居的人类工效学要求第3部分：医用办公桌椅》的检测依据：（1）主要尺寸、形状和位置公差、外观（塑料件外观、软、硬包件外观、金属件外观、涂层和镀层、其他外观要求）、力学性能（稳定性、座面冲击、脚轮往复磨损、底座静载荷）均合格。（2）理化性能：软质聚氨酯泡沫塑料回弹性≥40%；（3）甲醛释放量≤0.05mg/m²h；TVOC≤0.1mg/m²h。（4）密封性能：气弹簧锁定在任意位置，经72h常温储存后，活塞杆不应产生位移；（5）循环寿命：经高低温性能试验后的气弹簧,再经 6x104次循环寿命(当行程≤60mm 时,按实际行程；当行程＞60mm时，按 60mm 行程)试验后，公称力Fa 的总衰减量应不大于 13%；（6）抗引燃特性试验（模拟火柴火焰阻燃Ⅱ级）：未观察到试样表面或内部出现任何续燃、阴燃现象。</t>
  </si>
  <si>
    <t>耗材</t>
  </si>
  <si>
    <t>医用无菌物品柜</t>
  </si>
  <si>
    <t>1500*420*2000</t>
  </si>
  <si>
    <t>一、材料说明：                                
1、柜体304#不锈钢板，侧板、层板、底板、顶板、门板厚1.0mm，加强管料厚0.8mm；                                                                                                         
二、五金配件：                                                                                                                
1、拉手、门铰、锁具；                                                                          
三、工艺说明：                               
1、不锈钢采用数控激光切割、数控折弯、冲压、焊接、精细打磨、抛光、拉丝等工艺。</t>
  </si>
  <si>
    <t>1800*600*750</t>
  </si>
  <si>
    <t>一、材料说明：                                  
1、柜身为电解钢板；柜门、抽面厚1.0mm双层结构，其它厚0.8mm；
2、台面采用E0级实木多层板基材，厚25mm；                                                         
二、五金配件：                                                                                          
1、配拉手、三节静音导轨；                                                         
三、工艺说明：                                           
1、全自动PVC封边条封边工艺：主台面板厚2.0mm。
2、电解钢板采用数控激光切割、数控折弯、冲压、焊接、精细打磨成型，抑菌静电喷涂粉末。</t>
  </si>
  <si>
    <t>注射</t>
  </si>
  <si>
    <t>1400*600*750</t>
  </si>
  <si>
    <t>医用诊疗床</t>
  </si>
  <si>
    <t>1900*600*700</t>
  </si>
  <si>
    <t>一、材料说明：                                                             
1、全部E0级实木多层板基材，台面板厚25mm，其余为16mm；                    
2、配50mm厚医用功能皮软包垫,软包内衬12mm实木多层板；                                                                                                                                                    
二、五金配件：                                            
1、三节静音导轨、门铰等；    
三、工艺说明：                             
1、全自动PVC封边条封边工艺：台面板厚2.0mm，其余厚1.0mm；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医用诊疗床：参照GB/T31402-2023《塑料和其他无孔材料表面抗菌活性的测定》、GB/T10802-2023《通用软质聚氨酯泡沫塑料》的检测依据：（1）抗菌效果：白色念珠菌、金黄色葡萄球菌的抑菌率均≥99.9%；（2）性能要求：75%压缩永久变形≤6%；气味等级≥7级；灰分≤2.75%；甲醛散发≤10mg/kg。</t>
  </si>
  <si>
    <t>侯药区</t>
  </si>
  <si>
    <t>二人位(每位带有一扶手)</t>
  </si>
  <si>
    <t>挂号收费/客服中心</t>
  </si>
  <si>
    <t>收费桌</t>
  </si>
  <si>
    <t>7200*1400*800</t>
  </si>
  <si>
    <t>办公区</t>
  </si>
  <si>
    <t>1400*1400*750</t>
  </si>
  <si>
    <t>一次候诊/二次候诊</t>
  </si>
  <si>
    <t>导诊台</t>
  </si>
  <si>
    <t>3500*700/300*750/1100</t>
  </si>
  <si>
    <t>一、材料说明：                         
1、挡板及柜身为电解钢板；柜门、抽面厚1.0mm双层结构，拉手为一体成型，其它厚0.8mm；
2、采用复合亚克力人造石厚12.7mm； 
3、踢脚线采用1.0mm厚304#不锈钢板；                                                                                                                                                
4、挡板为双层结构，龙骨部分采用25*25*1.2mm的方管，内置隐藏式强弱电走线系统，检修门；
二、五金配件：                                                                      
1、三节静音导轨、锁具、门铰、标签框等；                                                                                                              
三、工艺说明：                                
1、电解钢板采用数控激光切割、数控折弯、冲压、焊接、精细打磨成型，抑菌静电喷涂粉末；
2、复合亚克力人造石，一体化浇注成型，无缝拼接，具备抑菌、耐污、阻燃、抗冲击、不易变色等优异性能。
导诊台：参照GB/T10125-2021《人造气氛腐蚀试验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11253-2019《碳素结构钢冷轧钢板及钢带》、QB/T 4371-2012《家具抗菌性能的评价》、GB/T 30648.1-2014《色漆和清漆 耐液体性的测定 第1部分:浸入除水之外的液体中》、GB/T 31410-2015《色漆和清漆涂层附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1级（0级最好，4级最差）。（6）甲醛释放量、苯、甲苯、二甲苯、总挥发性有机化合物（TVOC）均未检出，产品有害物质（家具涂层可迁移元素）均未检出。（7）下屈服强度ReL≥280MPa，抗拉强度Rm≥380MPa，断后伸长率/%≥30%。（8）抗菌性能：大肠杆菌、洋葱伯克霍尔德氏菌、粘质沙雷氏菌、金黄色葡萄球菌、粪肠球菌、嗜肺军团菌（抑菌率）≥99.5%（培养24h）。（9）耐液体性（0.9%氯化钠溶液）100h试验后无起泡、无剥落、无粉化，附着力≤2级。（10）清洁性：污渍可完全除去。</t>
  </si>
  <si>
    <t>沙发</t>
  </si>
  <si>
    <t>两人位</t>
  </si>
  <si>
    <t>一、材料说明：
1、座板、背板采用高密度聚亚氨酯（PU）全部包裹模注成型，内置采用1.5mm优质冷斩钢板；
2、扶手脚：采用优质铝合金精铸模具热压成型，抑菌静电喷涂粉末；
3、横梁：高强度冷轧钢管厚2.0mm，静电粉末喷涂，两端采用塑胶塞封口；
二、五金配件：
1、钢制螺帽、螺丝、防滑脚垫。
候诊椅：参照GB/T 10357.2-2013《家具力学性能试验 第2部分：椅凳类稳定性》、GB/T 10357.3-2013《椅凳类强度和耐久性》、GB 8624-2012《建筑材料及制品燃烧性能分级》、GB 28481-2012《塑料家具中有害物质限量》的检测依据：（1）力学性能（座面和椅背静载荷试验、座面前沿静载荷试验、扶手侧向静载荷试验、枕靠侧向静载荷试验、扶手垂直向下静载荷试验、座面椅背耐久性试验、扶手耐久性试验、椅腿前向静载荷试验、椅腿侧向静载荷试验、座面冲击试验、椅背冲击试验、扶手冲击试验、跌落试验、椅子向前倾翻试验、椅子向后倾翻试验、扶手椅侧向倾翻试验）均符合要求；（2）硬质家具的燃烧性能等级（B1级）：a）热释放速度率峰值≤182KW；b）5min内总热释放量≤30MJ；c)最大烟密度≤62%；（3）重金属（可溶性铅、镉、铬、汞）均未检出</t>
  </si>
  <si>
    <t>三人位</t>
  </si>
  <si>
    <t>一、材料说明：
1、面料：医用功能皮；
2、海绵：阻燃定型海绵；
3、内框架：采用实木方，内部实木框架成型；   
4、不锈钢脚；
二、五金配件：
1、钢制螺帽、螺丝。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</si>
  <si>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特需门诊/治疗室</t>
  </si>
  <si>
    <t>医用诊桌</t>
  </si>
  <si>
    <t>1500*1400*750</t>
  </si>
  <si>
    <r>
      <rPr>
        <sz val="11"/>
        <rFont val="微软雅黑"/>
        <charset val="134"/>
      </rPr>
      <t>一、材料说明：
1、全部E0级实木多层板基材，台面板厚25mm，侧板、抽面厚16mm；
2、钢脚为</t>
    </r>
    <r>
      <rPr>
        <sz val="11"/>
        <rFont val="宋体"/>
        <charset val="134"/>
      </rPr>
      <t>∅</t>
    </r>
    <r>
      <rPr>
        <sz val="11"/>
        <rFont val="微软雅黑"/>
        <charset val="134"/>
      </rPr>
      <t>60*1.2mm冷轧圆管； 
二、五金配件：                                            
1、三节静音导轨、锁具、门铰、毛线盒盖、防滑脚垫等；                                                                                                                       
三、工艺说明：                                                          
1、全自动PVC封边条封边工艺：台面板厚2.0mm，其余厚1.0mm；
2、钢脚采用焊接、精细打磨成型，抑菌静电喷涂粉末。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r>
  </si>
  <si>
    <t>医用病人椅</t>
  </si>
  <si>
    <t>一、材料说明： 
1、座板、背板：高密度聚亚氨酯（PU）模塑成型，内置主钢板厚2.0mm；
2、脚框架：橡（胶）木实木，四腿落地，榫卯结构；
二、工艺说明：                                                          
1、板材喷环保油漆，5层底油及3层面漆，达到E0级环保标准。
三、技术要求：
▲橡（胶）木：参照GB/T 3324-2017《木家具通用技术条件》、GB/T 1927.9-2021《无疵小试样木材物理力学性质试验方法 第9部分:抗弯强度测定》、GB 18584-2001《室内装饰装修材料木家具中有害物质限量》、QB/T 4371-2012《家具抗菌性能的评价》的检测依据：大肠杆菌抑菌率≥99.7%；甲醛释放量（9-11L干燥器法）≤0.1mg/L；木材含水率：8%-16.%；
▲环保油漆：参照GB 18581-2020《木器涂料中有害物质限量》的检测依据：VOC含量（涂料-色漆）≤5.2g/L；甲醛含量≤10mg/kg；苯系物综合含量[限苯、甲苯、二甲苯（含乙苯）]≤12mg/kg；多环芳烃总和含量（限萘、蒽）为未检出。</t>
  </si>
  <si>
    <t>矮柜</t>
  </si>
  <si>
    <t>1200*400*750</t>
  </si>
  <si>
    <t>一、材料说明： 
1、全部E0级实木多层板基材，台面板厚25mm，其余厚16mm；
二、五金配件：                                            
1、三节静音导轨、门铰、锁具、拉手等；                                                                                                                                                                                                                
三、工艺说明：                                                          
1、全自动PVC封边条封边工艺：台面板厚2.0mm，其余厚1.0mm；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</si>
  <si>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1850W*600D*650H</t>
  </si>
  <si>
    <t>一、材料说明：
（1）基材：电解钢板：采用优质电解钢板，厚度0.8mm,符合GB/T 3325-2017《金属家具通用技术条件》、QB/T3832-1999《轻工产品金属镀层腐蚀试验结果的评价》、QB/T3826-1999《轻工产品金属镀层和化学处理层的耐腐蚀试验方法中性盐雾试验(NSS)法》及QB/T 3827-1999《轻工产品金属镀层和化学处理层的耐腐蚀试验方法乙酸盐雾试验(NSS)法》标准；喷涂层：应无漏喷、锈蚀和脱色、掉色现象；涂层应光滑均匀，色泽一致，应无流挂、疙瘩、皱皮、飞漆等缺陷；金属表面耐腐蚀：中性盐雾连续喷雾201小时，乙酸盐雾连续喷雾18小时，涂层本身的耐腐蚀等级为10级，涂层对基体的保护等级为10级；（10级最好，0级最差）;
（2）喷涂粉末：符合HG/T 2006-2006、GB/T 1720-2020、GB/T 1732-2020检验标准，附着力≥1级，光泽为47，耐冲击性400mm,无裂纹、皱纹及剥落；重金属（可溶性铅、镉、铬及汞）均为未检出；
（3）医用皮革（皮革）：符合GB/T 16799-2018、QB/T 1952.1-2012、GB 20400-2006、GB 17927.2-2011标准：摩擦色牢度：干擦（500次）大于4级、抗引燃特性试验，模拟火柴火焰达到阻燃II级；有害物质限量未检出；覆面材料理化性各种面料颜色干摩擦牢度＞4级；感官要求检测符合国家标准要求。</t>
  </si>
  <si>
    <t>候诊区</t>
  </si>
  <si>
    <t>医用采血台</t>
  </si>
  <si>
    <t>（5500+4200）*600*800/1200
采血副台：900*450*650*2套</t>
  </si>
  <si>
    <r>
      <rPr>
        <sz val="11"/>
        <rFont val="微软雅黑"/>
        <charset val="134"/>
      </rPr>
      <t>一、材料说明： 
1、全部E0级实木多层板基材，台面板厚25mm，其余厚16mm；
2、复合亚克力人造石厚12.7mm； 
二、五金配件：                                            
1、门铰、拉手、</t>
    </r>
    <r>
      <rPr>
        <sz val="11"/>
        <rFont val="宋体"/>
        <charset val="134"/>
      </rPr>
      <t>∅</t>
    </r>
    <r>
      <rPr>
        <sz val="11"/>
        <rFont val="微软雅黑"/>
        <charset val="134"/>
      </rPr>
      <t>60金属线盖、键盘架、304#不锈钢垃圾投放口、静音轮等；                                                                                                                                                                                                                
三、工艺说明：                                                          
1、全自动PVC封边条封边工艺：台面板厚2.0mm，其余厚1.0mm；
2、复合亚克力人造石，一体化浇注成型，无缝拼接，具备抑菌、耐污、阻燃、抗冲击、不易变色等优异性能。</t>
    </r>
  </si>
  <si>
    <t>三人位(每位带有一扶手)</t>
  </si>
  <si>
    <t>患教室</t>
  </si>
  <si>
    <t>会议台</t>
  </si>
  <si>
    <t>2000*800*750</t>
  </si>
  <si>
    <t>一、材料说明：                                  
1、全部E0级实木多层板基材，台面板厚25mm； 
2、支撑钢架厚1.2mm；
二、五金配件：                                                            
1、配毛刷线盒，带走线功能钢脚；                                                          
三、工艺说明：                                               
1、全自动PVC封边条封边工艺：台面板厚2.0mm；    
2、钢架采用焊接、精细打磨成型，抑菌静电喷涂粉末。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</si>
  <si>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会议椅</t>
  </si>
  <si>
    <t>一、材料说明：
1、靠背为黑色网布，厚度≥1.0mm；
2、靠背和扶手、腰靠均采用黑色PP连体；
3、座垫面料为阻燃布绒，阻燃定型海绵，扪透气网布；
4、椅板：曲木板材经模具八层高频热压成型，板材厚10-12mm；
二、配置：                                          
1、2.0mm厚钢材喷黑弓形架，PA尼龙专用脚垫；
▲网布：参照GB 18401-2010《国家纺织产品基本安全技术规范》、GB/T 7573-2009《纺织品 水萃取液pH值的测定》、GB/T 3920-2008《纺织品色牢度试验 耐摩擦色牢度》、GB/T 24346-2009《纺织品 防霉性能的评价》、QB/T 4371-2012《家具抗菌性能的评价》的检测依据：（1）抗菌性能：金黄色葡萄球菌、大肠杆菌抑菌率≥99.5%（24h）；（2）防霉性能：黑曲霉防霉等级为0级（0级最好，4级最差）；（3）纺织产品的基本安全技术要求：甲醛含量-C类≤30mg/kg；pH值-C类4.0-9.0；染色牢度-耐干摩擦-C类≥3级；可分解致癌芳香胺染料未检出。</t>
  </si>
  <si>
    <t>（4500+2200）*700/300*750/1100</t>
  </si>
  <si>
    <t>雾化室/雾化区</t>
  </si>
  <si>
    <t>雾化桌</t>
  </si>
  <si>
    <t>1000*600*750</t>
  </si>
  <si>
    <t>一、材料说明： 
1、全部E0级实木多层板基材；
二、五金配件：                                            
1、(不含电子屏设备)；                                                                                                                
三、工艺说明：                                                          
1、全自动PVC封边条封边工艺：台面板厚2.0mm，其余厚1.0mm；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</si>
  <si>
    <t>雾化椅</t>
  </si>
  <si>
    <t>常规</t>
  </si>
  <si>
    <t>一、材料说明：                                  
1、材质：ABS塑料一体成型，四腿落地，实心脚柱；
2、座面框架底部加强筋；
二、工艺说明：
1、边缘圆润光滑无棱角，静音胶垫。</t>
  </si>
  <si>
    <t>诱导痰实验室/标本处理区</t>
  </si>
  <si>
    <t>医用实验台
(边台)</t>
  </si>
  <si>
    <t>3200*980*850</t>
  </si>
  <si>
    <t>一、材料说明：                             
1、柜身为电解钢板，柜门、抽面厚1.0mm双层结构，拉手为一体成型，其余厚0.8mm；
2、台面实芯理化板厚12.7mm；                                                                                                                             
二、五金配件：                                                                      
1、三节静音导轨、门铰、斜面插座、键盘架；                                                                                                               
三、工艺说明：                               
1、电解钢板采用数控激光切割、数控折弯、冲压、焊接、精细打磨成型，抑菌静电喷涂粉末；
2、理化板抗酸碱耐腐蚀，耐高温。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</si>
  <si>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医用实验台
(中央台)</t>
  </si>
  <si>
    <t>2700*1500*850</t>
  </si>
  <si>
    <t>阅片室</t>
  </si>
  <si>
    <t>3000*600*750</t>
  </si>
  <si>
    <t>处置室</t>
  </si>
  <si>
    <t>医用治疗操作柜</t>
  </si>
  <si>
    <t>2300*600/350*850/2000</t>
  </si>
  <si>
    <t xml:space="preserve">一、材料说明：                      
1、柜身为电解钢板；柜门、抽面厚1.0mm双层结构，拉手为一体成型，其它厚0.8mm；
2、台面采用复合亚克力人造石厚12.7mm； 
3、踢脚线采用1.0mm厚304#不锈钢板；                                                                                                                                                
二、五金配件：                                                                      
1、下水器、三节静音导轨、密码锁具、门铰、标签框、三节导轨、门铰等；                                                                                                              
三、工艺说明：                                
1、电解钢板采用数控激光切割、数控折弯、冲压、焊接、精细打磨成型，抑菌静电喷涂粉末；
2、复合亚克力人造石，一体化浇注成型，无缝拼接，具备抑菌、耐污、阻燃、抗冲击、不易变色等优异性能。
▲医用治疗操作柜：参照GB/T10125-2021《人造气氛腐蚀试验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11253-2019《碳素结构钢冷轧钢板及钢带》、QB/T 4371-2012《家具抗菌性能的评价》、GB/T 30648.1-2014《色漆和清漆 耐液体性的测定 第1部分:浸入除水之外的液体中》、GB/T 31410-2015《色漆和清漆 涂层耐湿擦洗性和可清洁性的评定》的检测依据：（1）铜加速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均为0级（0级最好，4级最差）。（6）甲醛释放量、苯、甲苯、二甲苯、总挥发性有机化合物（TVOC）均未检出；产品有害物质（家具涂层可迁移元素）铅Pb、镉Cd、铬Cr、汞Hg、锑Sb、钡Ba、硒Se砷As均未检出。（7）力学性能：搁板支承件强度试验、搁板定位试验、结构和底架强度试验、跌落试验、拉门垂直加载试验、拉门水平加载试验均符合要求；形状和位置公差：平整度≤0.1mm，位差度≤1mm，分缝≤0.5mm，抽屉下垂度≤5mm、摆动度≤5mm，着地平稳性（底脚与水平面的差值）≤0.5mm；金属喷漆（塑）涂层耐腐蚀：硬度≥4H，冲击强度高度400mm，应无剥落、裂纹、皱纹，附着力为0级，耐腐蚀100h内，无鼓泡产生，100h后，无锈迹、剥落、起皱、变色和失光等现象；（8）下屈服强度ReL≥290MPa,抗拉强度Rm390-410MPa，断后伸长率≥35%。（9）抗菌性能：大肠杆菌、洋葱伯克霍尔德氏菌、粘质沙雷氏菌、金黄色葡萄球菌、粪肠球菌、嗜肺军团菌（抑菌率）≥99.7%（培养24h）。（10）浸入除水之外的液体中》：100h耐液体性（0.9%氯化钠溶液）外观无起泡、无剥落、无粉化，附着力≤2级。（11）清洁性：污渍可完全除去。
</t>
  </si>
  <si>
    <t>观察室</t>
  </si>
  <si>
    <t>治疗室床</t>
  </si>
  <si>
    <t xml:space="preserve">床体尺寸:2120*1000*500mm  </t>
  </si>
  <si>
    <t xml:space="preserve">材料：                                                  
▪ ABS床头床尾抗酸碱、抗氧化、防腐蚀，带防撞轮                                      
▪ 床板采用冷板一次冲压成型，表层静电粉末喷涂                                           
▪ 弯管铝合金折叠护栏，单触式手柄操作                             
▪ 床架采用成型钢管焊接而成，载重性和稳固性更强  ABS手摇把，摇杆采用过载保护系统                         
标准配置:
▪ 手动摇杆弹簧拉力系统   
▪ 铝合金护栏一对
▪ 四轮采用台湾125mm全制动脚轮                        
▪ 点滴架插孔每侧三个，引流挂钩每侧二个，输液杆一支        
功能:
▪ 背部角度 0-80°(±5°) 
▪ 膝部角度 0-40°(±5°)承重能力：250公斤                                        
配:
▪ 床垫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
床垫：参照QB/T 1952.2-2023《软体家具 弹簧软床垫》、GB 18587-2001《室内装饰装修材料 地毯、地毯衬垫及地毯胶粘剂有害物质释放限量》、GB 17927.1-2011《软体家具 床垫和沙发 抗引燃特性的评定第1部分:阴燃的香烟》的检测依据：（1）外观性能（复合面料）：表面应无破损；表面应清洁、无污渍。污染总面积≥100cm²时，按基本项目评定；绗缝松紧应基本一致；应无明显皱褶；应无明显设计外的色差；单个位置浮线长度≤5mm；浮线累计长度≤10mm；应无断线；跳单针≤3处；跳双针≤3处；应无连跳3针及以上；（2）外观性能（缝边）：应顺直；四周圆弧应均匀、对称；露毛边累计长度≤5mm；应无断线；跳针≤3处；浮线累计长度≤10mm；（3）甲醛释放量≤0.02mg/m²h；（4）香烟抗引燃特性试验：表面和内部未出现任何续燃、阴燃现象。阻燃1级，通过香烟抗引燃特性试验。                                                      </t>
  </si>
  <si>
    <t>准备间/仪器室</t>
  </si>
  <si>
    <t>仪器室柜子</t>
  </si>
  <si>
    <t>800*600*2000</t>
  </si>
  <si>
    <t>一、材料说明：                                
1、柜体304#不锈钢板，侧板、层板、底板、顶板、门板厚1.0mm，加强管料厚0.8mm；                                                                                                         
二、五金配件：                                                                                                                
1、拉手、门铰、锁具；                                                                          
三、工艺说明：                               
1、不锈钢采用数控激光切割、数控折弯、冲压、焊接、精细打磨、抛光、拉丝等工艺。
304不锈钢板：参照QB/T 3826-1999《轻工产品金属镀层和化学处理层的耐腐蚀试验方法 中性盐雾试验(NSS)法》、QB/T 3827-1999《轻工产品金属镀层和化学处理层的耐腐蚀试验方法 乙酸盐雾试验(ASS)法》、QB/T 3832-1999《轻工产品金属镀层腐蚀试验结果的评价》的检测依据：中性盐雾试验（≥400小时）：镀(涂)层本身的耐腐蚀等级≥9级、镀(涂)层对基体的保护等级≥9级；乙酸盐雾试验（≥150小时）：镀(涂)层本身的耐腐蚀等级≥9级、镀(涂)层对基体的保护等级≥9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</si>
  <si>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洁出矮柜</t>
  </si>
  <si>
    <t>3000*500*750</t>
  </si>
  <si>
    <t>一、材料说明：                                
1、柜体304#不锈钢板，侧板、层板、底板、顶板、抽面、门板厚1.0mm，加强管料厚0.8mm；                                                                                                                                                                                                                                                                                                                                                                                                                                        二、五金配件：                                                                                                                
1、三节静音导轨、拉手、门铰、标签框；                                                                          
三、工艺说明：                               
1、不锈钢采用数控激光切割、数控折弯、冲压、焊接、精细打磨、抛光、拉丝等工艺。
304不锈钢板：参照QB/T 3826-1999《轻工产品金属镀层和化学处理层的耐腐蚀试验方法 中性盐雾试验(NSS)法》、QB/T 3827-1999《轻工产品金属镀层和化学处理层的耐腐蚀试验方法 乙酸盐雾试验(ASS)法》、QB/T 3832-1999《轻工产品金属镀层腐蚀试验结果的评价》的检测依据：中性盐雾试验（≥400小时）：镀(涂)层本身的耐腐蚀等级≥9级、镀(涂)层对基体的保护等级≥9级；乙酸盐雾试验（≥150小时）：镀(涂)层本身的耐腐蚀等级≥9级、镀(涂)层对基体的保护等级≥9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</si>
  <si>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气管镜/胸镜室</t>
  </si>
  <si>
    <t>（3700+1000）*600/350*850/2000</t>
  </si>
  <si>
    <t>2850*600/350*850/2000</t>
  </si>
  <si>
    <t>示教室</t>
  </si>
  <si>
    <t>会议桌</t>
  </si>
  <si>
    <t>2100*800*750</t>
  </si>
  <si>
    <t>1200*400*2000</t>
  </si>
  <si>
    <t>1800*1800*750</t>
  </si>
  <si>
    <t>诊疗椅</t>
  </si>
  <si>
    <t>900*600*750</t>
  </si>
  <si>
    <t>护士站</t>
  </si>
  <si>
    <t>4500*700/300*750/1100</t>
  </si>
  <si>
    <t>保洁间</t>
  </si>
  <si>
    <t>医用清洗池</t>
  </si>
  <si>
    <t>600W*550D*800+150</t>
  </si>
  <si>
    <t>一、材料说明：                                
1、柜体304#不锈钢板，台面厚1.0mm，侧板、门板厚0.8mm，加强管料厚0.8mm；
2、柜门为双层结构，柜内无底板、后板便于安装与维修，洗手槽坡面设计；                                                                                                                                                                                                 
二、五金配件：                                                                      
1、拉手、门铰、水龙头、下水管；                                    
三、工艺说明：                                
1、不锈钢采用数控激光切割、数控折弯、冲压、焊接、精细打磨、抛光、拉丝等工艺；                                            
2、不锈钢需做防割手处理。</t>
  </si>
  <si>
    <t>治疗一室/治疗二室/治疗三室/治疗四室</t>
  </si>
  <si>
    <t>一、材料说明：                                                             
1、床架：冷轧方管厚1.2mm，内加强管厚1.0mm，配防滑脚垫；    
2、柜身为电解钢板；抽面厚1.0mm双层结构，拉手为一体成型，其它厚0.8mm；                     
3、配50mm厚医用功能皮软包垫,软包内衬12mm实木多层板；                                                                                                                                                                         
二、五金配件：                                            
1、三节静音导轨、门铰、防滑脚垫等；    
三、工艺说明：                             
1、钢架采用数控激光切割、数控折弯、冲压、焊接、精细打磨成型，抑菌静电喷涂粉末；
▲医用诊疗床：参照GB/T31402-2023《塑料和其他无孔材料表面抗菌活性的测定》、GB/T10802-2023《通用软质聚氨酯泡沫塑料》的检测依据：（1）着地平稳性≤2.0mm，（2）产品表面涂饰层/覆面材料理化性能（覆面材料：纺织面料/皮革）：耐干摩擦≥4级；耐湿摩擦≥3级；皮革pH值3.5-6.0；皮革涂层粘着牢度≥2.5N/10mm；（3）产品有害物质限量：苯、甲苯、二甲苯、总挥发性有机化合物（TVOC）、纺织品及皮革中五氯苯酚PCP、可分解芳香胺染料均为未检出；（4）产品安全性能要求：活动部件间距离≤5mm或≥25mm；人体接触或收藏物品的部位应无毛刺、刃口和棱角；固定部位的结合应牢固无松动、无少件、透钉、漏钉（预留孔、选择孔除外）；（5）抗菌效果：白色念珠菌、金黄色葡萄球菌的抑菌率均≥99.9%；（6）性能要求：75%压缩永久变形≤6%；气味等级≥7级；灰分≤2.75%；甲醛散发≤10mg/kg。</t>
  </si>
  <si>
    <t>医用圆凳</t>
  </si>
  <si>
    <t>一、材料说明：
1、座垫医用功能皮；
2、阻燃定型海绵；
3、底盘多功能底盘，钢板厚2.0mm；
二、五金配件：
1、电镀五星脚架、脚轮，升降气压棒。</t>
  </si>
  <si>
    <t>医用沙发</t>
  </si>
  <si>
    <t>3300*550</t>
  </si>
  <si>
    <t>等候区</t>
  </si>
  <si>
    <t>医用组合沙发</t>
  </si>
  <si>
    <t>1500*620*420/720</t>
  </si>
  <si>
    <t>一、材料说明：
1、面料：医用功能皮；
2、海绵：阻燃定型海绵；
3、内框架：采用实木方，内部实木框架成型；
4、调节脚。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</si>
  <si>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大圆几+小圆几</t>
  </si>
  <si>
    <t>直径1000+600</t>
  </si>
  <si>
    <t>一、材料说明：
1、大理石面，金色不锈钢脚架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</si>
  <si>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主任办公室</t>
  </si>
  <si>
    <t>主桌：1500W*900D*750H
副台：900W*600D*750H</t>
  </si>
  <si>
    <t>一、材料说明：
基材：全部E0级实木多层板。主台面25MM，柜体全部16MM；
饰面：采用定制装饰纸搭配钢模表面热压，形成各种具有立体纹理质感的饰面材料。优质2.0加厚PVC封边条，装饰同时有效降低甲醛释放量；
功能：付柜前置空柜储物功能，内置电脑主机位，含出线功能，标配常规ABS过线盒，三抽屉柜，铝合金拉手，三节承重轨道，三连锁，主机标配通风散热盖、DTC缓冲门铰，柜底配可调节高度支撑脚。木制前档板采用吊式连接件；
脚架：桌脚为30*60规格，底部内套管工艺，采用优质品牌1.5mm壁厚一级冷轧钢管，OTC自动焊接工艺，精度高，硬度高，不变形，经抛光、酸洗、磷化防腐除锈处理，表面采用优质品牌静电喷粉—环氧聚脂混合型热固型粉末涂料，具良好的绝缘性，附着力强，耐磨檫，抗撞击；</t>
  </si>
  <si>
    <t>储物柜</t>
  </si>
  <si>
    <t>950*420*2000</t>
  </si>
  <si>
    <t>一、材料说明：                                
1、柜体304#不锈钢板，侧板、层板、底板、顶板、抽面、门板厚1.0mm，加强管料厚0.8mm；                                                                                                                                                                                                                                                                                                                                                                                                                                        二、五金配件：                                                                                                                
1、三节静音导轨、拉手、门铰、锁具；                                                                          
三、工艺说明：                               
1、不锈钢采用数控激光切割、数控折弯、冲压、焊接、精细打磨、抛光、拉丝等工艺。</t>
  </si>
  <si>
    <t>候诊</t>
  </si>
  <si>
    <t>（4300*2200）*700/300*750/1100</t>
  </si>
  <si>
    <t>1800*1900*750</t>
  </si>
  <si>
    <r>
      <rPr>
        <sz val="11"/>
        <rFont val="微软雅黑"/>
        <charset val="134"/>
      </rPr>
      <t>一、材料说明： 
1、全部E0级实木多层板基材，台面板厚25mm，其余厚16mm；
2、钢脚为40*40*1.2mm冷轧方管，横梁为40*25*1.0mm冷轧方管；
二、五金配件：                                            
1、三抽活动柜、</t>
    </r>
    <r>
      <rPr>
        <sz val="11"/>
        <rFont val="宋体"/>
        <charset val="134"/>
      </rPr>
      <t>∅</t>
    </r>
    <r>
      <rPr>
        <sz val="11"/>
        <rFont val="微软雅黑"/>
        <charset val="134"/>
      </rPr>
      <t>60金属线盖、键盘架、防滑脚垫等；                                                                                                                          
三、工艺说明：                                                          
1、全自动PVC封边条封边工艺：台面板厚2.0mm，其余厚1.0mm；
2、钢脚采用焊接、精细打磨成型，抑菌静电喷涂粉末。</t>
    </r>
  </si>
  <si>
    <t>医用治疗柜</t>
  </si>
  <si>
    <t>2000*600*850</t>
  </si>
  <si>
    <t>一、材料说明：                      
1、柜身为电解钢板；柜门、抽面厚1.0mm双层结构，拉手为一体成型，其它厚0.8mm；
2、台面采用复合亚克力人造石厚12.7mm； 
3、踢脚线采用1.0mm厚304#不锈钢板；                                                                                                                                                
二、五金配件：                                                                      
1、下水器、三节静音导轨、密码锁具、门铰、标签框、三节导轨、门铰等；                                                                                                              
三、工艺说明：                                
1、电解钢板采用数控激光切割、数控折弯、冲压、焊接、精细打磨成型，抑菌静电喷涂粉末；
2、复合亚克力人造石，一体化浇注成型，无缝拼接，具备抑菌、耐污、阻燃、抗冲击、不易变色等优异性能。</t>
  </si>
  <si>
    <t>候诊/二次候诊</t>
  </si>
  <si>
    <t>4300*700/300*750/1100</t>
  </si>
  <si>
    <t>治疗室</t>
  </si>
  <si>
    <t>3200*600/350*850/2000</t>
  </si>
  <si>
    <t>2400*600/350*850/2000</t>
  </si>
  <si>
    <t>2000*600/350*850/2000</t>
  </si>
  <si>
    <t>洁具间</t>
  </si>
  <si>
    <t>1200*550*800+150</t>
  </si>
  <si>
    <t>一、材料说明：                                
1、柜体304#不锈钢板，台面厚1.0mm；侧板、门板厚0.8mm，加强管料厚0.8mm；
2、台面向下凹15mm，档水板高出台面250mm；                                      
3、对开掩门，柜门为双层结构，装暗拉手；柜内无底板、后板便于安装与维修， 底脚为4个可调圆管脚，离地180mm高；                                                                                                                                                                
二、五金配件：                                                                      
1、拉手、门铰、水龙头；                                       
三、工艺说明：                               
1、不锈钢采用数控激光切割、数控折弯、冲压、焊接、精细打磨、抛光、拉丝等工艺。</t>
  </si>
  <si>
    <t>等候休闲区</t>
  </si>
  <si>
    <t>圆桌</t>
  </si>
  <si>
    <t>直径1200</t>
  </si>
  <si>
    <t>一、材料说明：
1、岩板桌面 钢制喷涂脚架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</si>
  <si>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医用长茶几</t>
  </si>
  <si>
    <t>1200*600*420</t>
  </si>
  <si>
    <t>一、材料说明： 
1、全部E0级实木多层板基材，厚25mm；
2、钢制脚架；
二、工艺说明：                                              
1、全自动PVC封边条封边工艺：厚2.0mm。
2、钢架采用焊接、精细打磨成型，抑菌静电喷涂粉末。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</si>
  <si>
    <t>900*500*1800</t>
  </si>
  <si>
    <t>一、材料说明： 
1、全部E0级实木多层板基材，顶板、层板厚25mm，其余厚16mm；                  
二、五金配件：                                            
1、配锁具、拉手、门铰等；                                                                                                                        
三、工艺说明：                                                          
1、全自动PVC封边条封边工艺：厚1.0mm；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</si>
  <si>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16间病房/监护病房</t>
  </si>
  <si>
    <t>病房床</t>
  </si>
  <si>
    <t>床头柜</t>
  </si>
  <si>
    <t>尺寸:470*465*800mm</t>
  </si>
  <si>
    <t>材质：全新ABS工程塑料
配置
1.抽屉一个
2.带门柜子一个（内置隔板）
3.内置式水壶座
3.收放毛巾架两侧（现改成镀铬毛巾架，耐用）
4.伸缩餐台板一个（内置茶杯存放槽、温度计存放槽）</t>
  </si>
  <si>
    <t>医用折叠陪护椅</t>
  </si>
  <si>
    <t>760*590*450+480
展开1850*590*450</t>
  </si>
  <si>
    <t xml:space="preserve">一、材料说明： 
1、座板、背板：冷轧钢厚1.5mm，座垫、靠垫为医用功能皮软包垫；                              
2、脚架：冷轧钢压铸成型，静电喷粉喷涂；                           
3、横梁：高强度冷轧钢管厚2.5mm，静电粉末喷涂；
二、五金配件：
1、钢制螺帽、螺丝、脚轮；
三、工艺说明：   
1、可折类;多功能，可伸缩，展开时可当陪护床使用，收启时可当陪护椅用。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
床垫：参照QB/T 1952.2-2023《软体家具 弹簧软床垫》、GB 18587-2001《室内装饰装修材料 地毯、地毯衬垫及地毯胶粘剂有害物质释放限量》、GB 17927.1-2011《软体家具 床垫和沙发 抗引燃特性的评定第1部分:阴燃的香烟》的检测依据：（1）外观性能（复合面料）：表面应无破损；表面应清洁、无污渍。污染总面积≥100cm²时，按基本项目评定；绗缝松紧应基本一致；应无明显皱褶；应无明显设计外的色差；单个位置浮线长度≤5mm；浮线累计长度≤10mm；应无断线；跳单针≤3处；跳双针≤3处；应无连跳3针及以上；（2）外观性能（缝边）：应顺直；四周圆弧应均匀、对称；露毛边累计长度≤5mm；应无断线；跳针≤3处；浮线累计长度≤10mm；（3）甲醛释放量≤0.02mg/m²h；（4）香烟抗引燃特性试验：表面和内部未出现任何续燃、阴燃现象。阻燃1级，通过香烟抗引燃特性试验。  </t>
  </si>
  <si>
    <t>病房衣柜</t>
  </si>
  <si>
    <t>1500*600*2600</t>
  </si>
  <si>
    <t>置物架</t>
  </si>
  <si>
    <t>2500*350*50</t>
  </si>
  <si>
    <t>VIP病房单人间4间</t>
  </si>
  <si>
    <t>(1+3)人位</t>
  </si>
  <si>
    <t>一、材料说明：
1、面料：医用功能皮；
2、海绵：阻燃定型海绵；
3、内框架：采用实木方，内部实木框架成型；
4、实木脚：橡（胶）木实木；四腿落地，榫卯结构；
二、工艺/其它说明：
1、板材喷环保油漆，5层底油及3层面漆，达到E1级环保标准。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</si>
  <si>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套</t>
  </si>
  <si>
    <t>椭圆茶几</t>
  </si>
  <si>
    <t>1200*600*450</t>
  </si>
  <si>
    <t>一、材料说明：                                  
1、面板、台脚E0级中密度纤维板基材，实木皮贴面、封边；
二、工艺说明：                                              
1、板材喷环保油漆，5层底油及3层面漆，达到E0级环保标准。
三、技术要求：
▲中密度纤维板：参照GB/T39600-2021《人造板及其制品甲醛释放量分级》、JC/T 2039-2010《抗菌防霉木质装饰板》、GB/T 18958-2013《难燃中密度纤维板》、GB 18580-2017《室内装饰装修材料人造板及其制品中甲醛释放限量》、HJ 571-2010《环境标志产品技术要求 人造板及其制品》、GB/T 《中密度纤维板》、LY/T 1926-2020《人造板与木（竹）制品抗菌性能检测与分级》、GB 18584-2001《室内装饰装修材料木家具中有害物质限量》、LY/T 1985-2011《防腐木材和人造板中五氯苯酚含量的测定方法》、GB/T 35601-2017《绿色产品评价家具 人造板和木质地板》、GB/T 17657-2022《人造板及饰面人造板理化性能试验方法》的检测依据：（1）密度0.65-0.80g/cm³；含水率3.0%-13.0%。（2）静曲强度≥30MPa；弹性模量≥3600MPa；内胶合强度≥1.1MPa；表面胶合强度≥1.2MPa。（3）甲醛释放量≤0.025mg/m³；挥发性有机化合物（72h）苯、甲苯、二甲苯、总挥发性有机化合物（TVOC）、五氯苯酚含量均未检出。（4）抗菌性能：大肠杆菌抗细菌率≥99%；鼠伤寒沙门氏菌：抗菌率≥99%。（5）防霉菌性能：黑曲霉防霉菌等级≤1级（0级最好）。（6）含砂量≤0.5%。（7）难燃中密度纤维板表面对阻燃剂渗析要求：轻微。
▲环保油漆：参照GB 18581-2020《木器涂料中有害物质限量》的检测依据：VOC含量（涂料-色漆）≤5.2g/L；甲醛含量≤10mg/kg；苯系物综合含量[限苯、甲苯、二甲苯（含乙苯）]≤12mg/kg；多环芳烃总和含量（限萘、蒽）为未检出。</t>
  </si>
  <si>
    <t>圆几</t>
  </si>
  <si>
    <t>Φ500*500</t>
  </si>
  <si>
    <t>1600*350*50</t>
  </si>
  <si>
    <t>处置间</t>
  </si>
  <si>
    <t>2800*600*850</t>
  </si>
  <si>
    <t>一、主要材料说明：                        
1、柜身为电解钢板；柜门、抽面厚1.0mm双层结构，拉手为一体成型，其它厚0.8mm；
2、台面复合亚克力人造石厚12.7mm； 
3、踢脚线采用1.0mm厚304#不锈钢板；                                                                                                                                                
二、五金配件：                                                                      
1、三节静音导轨、锁具、门铰、ABS标签框、分隔片、含垃圾桶等；                                                                                                             
三、工艺说明：                                
1、电解钢板采用数控激光切割、数控折弯、冲压、焊接、精细打磨成型，抗菌粉末静电喷涂；
2、复合亚克力人造石，一体化浇注成型，无缝拼接，具备抑菌、耐污、阻燃、抗冲击、不易变色等优异性能。
四、技术要求：
▲医用治疗操作柜：参照GB/T10125-2021《人造气氛腐蚀试验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11253-2019《碳素结构钢冷轧钢板及钢带》、QB/T 4371-2012《家具抗菌性能的评价》、GB/T 30648.1-2014《色漆和清漆 耐液体性的测定 第1部分:浸入除水之外的液体中》、GB/T 31410-2015《色漆和清漆 涂层耐湿擦洗性和可清洁性的评定》的检测依据：（1）铜加速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均为0级（0级最好，4级最差）。（6）甲醛释放量、苯、甲苯、二甲苯、总挥发性有机化合物（TVOC）均未检出；产品有害物质（家具涂层可迁移元素）铅Pb、镉Cd、铬Cr、汞Hg、锑Sb、钡Ba、硒Se砷As均未检出。（7）力学性能：搁板支承件强度试验、搁板定位试验、结构和底架强度试验、跌落试验、拉门垂直加载试验、拉门水平加载试验均符合要求；形状和位置公差：平整度≤0.1mm，位差度≤1mm，分缝≤0.5mm，抽屉下垂度≤5mm、摆动度≤5mm，着地平稳性（底脚与水平面的差值）≤0.5mm；金属喷漆（塑）涂层耐腐蚀：硬度≥4H，冲击强度高度400mm，应无剥落、裂纹、皱纹，附着力为0级，耐腐蚀100h内，无鼓泡产生，100h后，无锈迹、剥落、起皱、变色和失光等现象；（8）下屈服强度ReL≥290MPa,抗拉强度Rm390-410MPa，断后伸长率≥35%。（9）抗菌性能：大肠杆菌、洋葱伯克霍尔德氏菌、粘质沙雷氏菌、金黄色葡萄球菌、粪肠球菌、嗜肺军团菌（抑菌率）≥99.7%（培养24h）。（10）浸入除水之外的液体中》：100h耐液体性（0.9%氯化钠溶液）外观无起泡、无剥落、无粉化，附着力≤2级。（11）清洁性：污渍可完全除去。</t>
  </si>
  <si>
    <t>被服间</t>
  </si>
  <si>
    <t>2800*600*2000</t>
  </si>
  <si>
    <t>医用浸泡/清洗池</t>
  </si>
  <si>
    <t>2200*600*800+150
（2槽）</t>
  </si>
  <si>
    <t>一、材料说明：                                
1、柜体304#不锈钢板，台面厚1.0mm，侧板、门板厚0.8mm，加强筋厚0.8mm，沥水板；
2、配两个水龙头；柜门为双层结构，柜内无底板、后板便于安装与维修，洗手槽坡面设计；                                                                                                                                                                                                 
二、五金配件：                                                                      
1、拉手、门铰、水龙头、下水管；                                    
三、工艺说明：                                
1、不锈钢采用数控激光切割、数控折弯、冲压、焊接、精细打磨、抛光、拉丝等工艺；                                            
2、不锈钢需做防割手处理。
四、技术要求：
▲不锈钢清洗槽柜（池）：参照GB/T10125-2021《人造气氛腐蚀试验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11253-2019《碳素结构钢冷轧钢板及钢带》、GB/T 31410-2015《色漆和清漆 涂层耐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金属喷漆（塑）涂层-耐腐蚀，100h内，观察在溶液中样板上划道两侧3mm以外，无鼓泡产生，100h后，检查划道两侧3mm外，无锈迹、剥落、起皱、变色和失光等现象；（6）清洁性：污渍可完全除去。（7）力学性能:搁板支承件强度试验、搁板定位试验、结构和底架强度试验、跌落试验、拉门垂直加载试验、拉门水平加载试验。（8）化学成分：C≤0.1、Si≤0.05、Mn≤0.5、P≤0.03、S≤0.03、Ni≤0.2、Cr≤0.3、Cu≤0.15、N≤0.01。</t>
  </si>
  <si>
    <t>医用拖把池</t>
  </si>
  <si>
    <t>1200*500*1800</t>
  </si>
  <si>
    <t>一、材料说明：                               
1、柜体304#不锈钢板，侧板、挡板厚0.8mm；加强管料厚0.8mm；                         
2、后档水板高出侧板450mm，后支撑圆挂杆，配挂钩；                                        
3、柜门为双层结构，柜内无底板,后板便于安装与维修；                                                                                                                      
二、五金配件：                                                                      
1、水龙头、下水器； 
三、工艺说明：                               
1、不锈钢采用数控激光切割、数控折弯、冲压、焊接、精细打磨、抛光、拉丝等工艺。
▲不锈钢：符合GB/T10125-2021《人造气氛腐蚀试验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 31604.49-2016《食品安全国家标准 食品接触材料及制品 砷、镉、铬、铅的测定和砷、镉、铬、镍、铅、锑、锌迁移量的测定》、GB/T 3280-2015《不锈钢冷轧钢板和钢带》、GB/T 24170.0-2009《表面抗菌不锈钢 第1部分：电化学法》、QB/T4371-2012《家具抗菌性能的评价》、GB/T 30648.1-2014《色漆和清漆 耐液体性的测定 第1部分:浸入除水之外的液体中》、GB/T 31410-2015《色漆和清漆 涂层耐湿擦洗性和可清洁行的评定》、GB/T 228.1-2021《金属材料 拉伸试验 第1部分：室温试验方法》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砷、镉、铬、镍、铅迁移量的测定均为未检出。（6）抗菌性能：金黄色葡萄球菌、大肠杆菌的抑菌率≥99.7%。（7）清洁性：污渍可完全去除。（8）耐液体性（0.9%氯化钠溶液）100h试验后无起泡、无剥落、无粉化。（9）力学性能：抗拉强度≥680MPa；规定塑性延伸强度≥290MPa；断后伸长率≥45。</t>
  </si>
  <si>
    <t>垃圾暂存间</t>
  </si>
  <si>
    <t>分类垃圾柜</t>
  </si>
  <si>
    <t>1800*600*850</t>
  </si>
  <si>
    <t>一、材料说明：                      
1、柜身为电解钢板；柜门厚1.0mm双层结构，拉手为一体成型，其它厚0.8mm；
2、台面采用复合亚克力人造石厚12.7mm； 
3、踢脚线采用1.0mm厚304#不锈钢板；
4、门板正面丝印垃圾分类标识；                                                                                                                                               
二、五金配件：                                                                      
1、门铰、脚踏装置覆胶套、台面上配ABS活动翻盖、不含垃圾桶等；                                                                                                             
三、工艺说明：                                
1、电解钢板采用数控激光切割、数控折弯、冲压、焊接、精细打磨成型，抑菌静电喷涂粉末；单门脚踩垃圾柜，门板正面UV打印垃圾分类标识；
2、复合亚克力人造石，一体化浇注成型，无缝拼接，具备抑菌、耐污、阻燃、抗冲击、不易变色等优异性能。</t>
  </si>
  <si>
    <t>洗涤间</t>
  </si>
  <si>
    <t>1600*600*800+150
（2槽）</t>
  </si>
  <si>
    <t>茶水间</t>
  </si>
  <si>
    <t>医用配餐柜</t>
  </si>
  <si>
    <t>（3800+1100）*600*850</t>
  </si>
  <si>
    <t>一、材料说明：                      
1、柜身为电解钢板；柜门、抽面厚1.0mm双层结构，拉手为一体成型，其它厚0.8mm；
2、台面采用复合亚克力人造石厚12.7mm； 
3、踢脚线采用1.0mm厚304#不锈钢板；                                                                                                                                                
二、五金配件：                                                                      
1、三节静音导轨、门铰、标签框、不锈钢水槽(含高水龙头)、下水器等；                                  
三、工艺说明：                                
1、电解钢板采用数控激光切割、数控折弯、冲压、焊接、精细打磨成型，抗菌粉末静电喷涂；
2、复合亚克力人造石，一体化浇注成型，无缝拼接，具备抑菌、耐污、阻燃、抗冲击、不易变色等优异性能。
四、技术要求：
▲电解钢板：参照符合GB/T10125-2021《人造气氛腐蚀试验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为0级（0级最好，4级最差）。（7）化学成分：C≤0.1、Si≤0.05、Mn≤0.5、P≤0.03、S≤0.03、Ni≤0.05、Cr≤0.3、Cu≤0.15、N≤0.01。（8）金属喷涂层厚度应为60-130μm。（9）抗菌性能：金黄色葡萄球菌≥99.9%（培养24h）。（10）100h耐液体性（0.9%氯化钠溶液）试验后应无起泡、无剥落、无粉化。（11）清洁性：污渍可完全除去。
▲复合亚克力人造石：符合JC/T 908-2013《人造石》、GB/T 24128-2018《塑料 塑料防霉剂的防霉效果评估》、GB/T 16422.3-2022《塑料 实验室光源暴露试验方法 第3部分:荧光紫外灯》、GB 6566-2010《建筑材料放射性核素限量》的检测依据：（1）实体面材外观质量：色泽均匀一致，不得有明显色差，板材四边平整，表面不得有缺棱掉角现象，表面光滑平整、无波纹、方料痕、刮痕、裂纹，不允许有气泡及大于0.5mm的杂质；尺寸偏差（实体面材）长度、宽度偏差为0.1%，厚度偏差不大于±0.2mm，对角线偏差≤4mm；巴氏硬度（实体面材UPR类）A级≥60；弯曲性能（实体面材）≥9GPa；冲击韧性（实体面材Ⅱ型）≥6kJ/m2；荷载变形（实体面材Ⅱ型）试验后表面无破裂，最大残余挠度值：0.08mm；落球冲击（实体面材）450g钢球，冲击高度2000mm，样品不破损。（2）防霉性能等级：黑曲霉为0级（0级最好，2级最差）。（3）实验室光源暴露实验：荧光紫外灯500h后4-5级。（4）放射性装饰装修材料：内照射指数IRa≤0.08Bq·kg-1，外照射指数IY≤0.08Bq·kg-1。</t>
  </si>
  <si>
    <t>耗材室</t>
  </si>
  <si>
    <t>医用货架</t>
  </si>
  <si>
    <t>1200*500*2000</t>
  </si>
  <si>
    <r>
      <rPr>
        <sz val="11"/>
        <color theme="1"/>
        <rFont val="微软雅黑"/>
        <charset val="134"/>
      </rPr>
      <t xml:space="preserve">一、材料说明：                                           
1、立柱为1.5mm电解钢板，挂臂1.5mm电解钢板底座，层板1.0mm电解钢板底部配置加强筋；                                                                                        
2、整件货架连顶板共五块层板；
二、工艺说明：                              
1、钢架采用数控激光切割、数控折弯、冲压、焊接、精细打磨成型，抑菌静电喷涂粉末。
</t>
    </r>
    <r>
      <rPr>
        <sz val="11"/>
        <color rgb="FFFF0000"/>
        <rFont val="微软雅黑"/>
        <charset val="134"/>
      </rPr>
      <t>医用货架：参照GB/T 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11253-2019《碳素结构钢冷轧钢板及钢带》、GB/T 31410-2015《色漆和清漆涂层附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6）化学成分：C≤0.12、Si≤0.3、Mn≤0.5、Cu≤0.3、P≤0.035、S≤0.035、Ni≤0.3、Cr≤0.3、N≤0.012；</t>
    </r>
  </si>
  <si>
    <t>仪器室</t>
  </si>
  <si>
    <t>1500*500*2000</t>
  </si>
  <si>
    <t>器械柜</t>
  </si>
  <si>
    <t>900*450*2000</t>
  </si>
  <si>
    <t>一、材料说明：                                
1、柜体304#不锈钢板，侧板、层板、底板、顶板、抽面、门板厚1.0mm，加强筋厚0.8mm；                                                                                                                                                                                                                                                                                                                                                                                                                                        二、五金配件：                                                                                                                
1、三节静音导轨、拉手、门铰、锁具；                                                                          
三、工艺说明：                               
1、不锈钢采用数控激光切割、数控折弯、冲压、焊接、精细打磨、抛光、拉丝等工艺。
四、技术要求：
▲不锈钢：符合GB/T10125-2021《人造气氛腐蚀试验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 31604.49-2016《食品安全国家标准 食品接触材料及制品 砷、镉、铬、铅的测定和砷、镉、铬、镍、铅、锑、锌迁移量的测定》、GB/T 3280-2015《不锈钢冷轧钢板和钢带》、GB/T 24170.0-2009《表面抗菌不锈钢 第1部分：电化学法》、QB/T4371-2012《家具抗菌性能的评价》、GB/T 30648.1-2014《色漆和清漆 耐液体性的测定 第1部分:浸入除水之外的液体中》、GB/T 31410-2015《色漆和清漆 涂层耐湿擦洗性和可清洁行的评定》、GB/T 228.1-2021《金属材料 拉伸试验 第1部分：室温试验方法》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砷、镉、铬、镍、铅迁移量的测定均为未检出。（6）抗菌性能：金黄色葡萄球菌、大肠杆菌的抑菌率≥99.7%。（7）清洁性：污渍可完全去除。（8）耐液体性（0.9%氯化钠溶液）100h试验后无起泡、无剥落、无粉化。（9）力学性能：抗拉强度≥680MPa；规定塑性延伸强度≥290MPa；断后伸长率≥45。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金属件喷涂层：涂层应无漏喷、锈蚀和脱色、掉色现象，涂层应光滑均匀、色泽一致，无流挂、疙瘩、皱皮、飞漆等缺陷；产品有害物质限量（产品涂层和覆面层中可溶性重金属）铅、镉、铬、汞均未检出。（2）铜加速乙酸盐雾试验连续喷雾400小时，镀（涂）层本身的耐腐蚀等级10级、镀（涂）层对基体的保护等级10级+外观评级10级。（3）中性盐雾连续喷雾50小时，镀（涂）层本身的耐腐蚀等级10级、镀（涂）层对基体的保护等级10级+外观评级10级。（4）乙酸盐雾连续喷雾50小时，镀（涂）层本身的耐腐蚀等级10级、镀（涂）层对基体的保护等级10级+外观评级10级。（5）铜盐加速乙酸连续喷雾50小时，镀（涂）层本身的耐腐蚀等级10级、镀（涂）层对基体的保护等级10级+外观评级10级。（6）断后伸长率A/%≥50、抗拉强度Rm≥690MPa。（7）下屈服强度Rel≥285MPa。（8）耐液体性（0.9%氯化钠溶液）100h试验后应无起泡、无剥落、无粉化。（9）耐霉菌性等级：球毛壳霉、杂色曲霉为0级（0级最好，4级最差）。（10）抗菌性能：大肠杆菌、粘质沙雷氏菌（抗细菌率）≥99.7%。</t>
  </si>
  <si>
    <t>(3200+2000)*600/350*850/2000</t>
  </si>
  <si>
    <t>医用护士站/导诊台</t>
  </si>
  <si>
    <t>6100*700/300*750/1100</t>
  </si>
  <si>
    <t>医用地柜</t>
  </si>
  <si>
    <t>3200*600*2000</t>
  </si>
  <si>
    <t>一、材料说明：                      
1、柜体为电解钢板基材；厚1.0mm
2、台面采用复合亚克力人造石厚12.7mm； 
3、踢脚线304#不锈钢制作；                                                                                                                                     
二、五金配件：                                                                     
1、门铰、三节静音导轨、锁具等；                                                                                                                                              
三、工艺说明：                                
1、电解钢板采用数控激光切割、数控折弯、冲压、焊接、精细打磨成型，抑菌静电喷涂粉末；
2、复合亚克力人造石，一体化浇注成型，无缝拼接，具备抑菌、耐污、阻燃、抗冲击、不易变色等优异性能。
▲电解钢板：参照符合GB/T10125-2021《人造气氛腐蚀试验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为0级（0级最好，4级最差）。（7）化学成分：C≤0.1、Si≤0.05、Mn≤0.5、P≤0.03、S≤0.03、Ni≤0.05、Cr≤0.3、Cu≤0.15、N≤0.01。（8）金属喷涂层厚度应为60-130μm。（9）抗菌性能：金黄色葡萄球菌≥99.9%（培养24h）。（10）100h耐液体性（0.9%氯化钠溶液）试验后应无起泡、无剥落、无粉化。（11）清洁性：污渍可完全除去。
▲复合亚克力人造石：符合JC/T 908-2013《人造石》、GB/T 24128-2018《塑料 塑料防霉剂的防霉效果评估》、GB/T 16422.3-2022《塑料 实验室光源暴露试验方法 第3部分:荧光紫外灯》、GB 6566-2010《建筑材料放射性核素限量》的检测依据：（1）实体面材外观质量：色泽均匀一致，不得有明显色差，板材四边平整，表面不得有缺棱掉角现象，表面光滑平整、无波纹、方料痕、刮痕、裂纹，不允许有气泡及大于0.5mm的杂质；尺寸偏差（实体面材）长度、宽度偏差为0.1%，厚度偏差不大于±0.2mm，对角线偏差≤4mm；巴氏硬度（实体面材UPR类）A级≥60；弯曲性能（实体面材）≥9GPa；冲击韧性（实体面材Ⅱ型）≥6kJ/m2；荷载变形（实体面材Ⅱ型）试验后表面无破裂，最大残余挠度值：0.08mm；落球冲击（实体面材）450g钢球，冲击高度2000mm，样品不破损。（2）防霉性能等级：黑曲霉为0级（0级最好，2级最差）。（3）实验室光源暴露实验：荧光紫外灯500h后4-5级。（4）放射性装饰装修材料：内照射指数IRa≤0.08Bq·kg-1，外照射指数IY≤0.08Bq·kg-1。</t>
  </si>
  <si>
    <t>配药室</t>
  </si>
  <si>
    <t>医用治疗操作地柜</t>
  </si>
  <si>
    <t>（4680+1050）*600*2000</t>
  </si>
  <si>
    <t xml:space="preserve">一、材料说明：                      
1、柜身为电解钢板；柜门、抽面厚1.0mm双层结构，拉手为一体成型，其它厚0.8mm；
2、台面采用复合亚克力人造石厚12.7mm； 
3、踢脚线采用1.0mm厚304#不锈钢板；                                                                                                                                                
二、五金配件：                                                                      
1、三节静音导轨、密码锁具、门铰、标签框、三节导轨、门铰等；                                                                                                              
三、工艺说明：                                
1、电解钢板采用数控激光切割、数控折弯、冲压、焊接、精细打磨成型，抑菌静电喷涂粉末；
2、复合亚克力人造石，一体化浇注成型，无缝拼接，具备抑菌、耐污、阻燃、抗冲击、不易变色等优异性能。
▲医用治疗操作柜：参照GB/T10125-2021《人造气氛腐蚀试验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11253-2019《碳素结构钢冷轧钢板及钢带》、QB/T 4371-2012《家具抗菌性能的评价》、GB/T 30648.1-2014《色漆和清漆 耐液体性的测定 第1部分:浸入除水之外的液体中》、GB/T 31410-2015《色漆和清漆 涂层耐湿擦洗性和可清洁性的评定》的检测依据：（1）铜加速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均为0级（0级最好，4级最差）。（6）甲醛释放量、苯、甲苯、二甲苯、总挥发性有机化合物（TVOC）均未检出；产品有害物质（家具涂层可迁移元素）铅Pb、镉Cd、铬Cr、汞Hg、锑Sb、钡Ba、硒Se砷As均未检出。（7）力学性能：搁板支承件强度试验、搁板定位试验、结构和底架强度试验、跌落试验、拉门垂直加载试验、拉门水平加载试验均符合要求；形状和位置公差：平整度≤0.1mm，位差度≤1mm，分缝≤0.5mm，抽屉下垂度≤5mm、摆动度≤5mm，着地平稳性（底脚与水平面的差值）≤0.5mm；金属喷漆（塑）涂层耐腐蚀：硬度≥4H，冲击强度高度400mm，应无剥落、裂纹、皱纹，附着力为0级，耐腐蚀100h内，无鼓泡产生，100h后，无锈迹、剥落、起皱、变色和失光等现象；（8）下屈服强度ReL≥290MPa,抗拉强度Rm390-410MPa，断后伸长率≥35%。（9）抗菌性能：大肠杆菌、洋葱伯克霍尔德氏菌、粘质沙雷氏菌、金黄色葡萄球菌、粪肠球菌、嗜肺军团菌（抑菌率）≥99.7%（培养24h）。（10）浸入除水之外的液体中》：100h耐液体性（0.9%氯化钠溶液）外观无起泡、无剥落、无粉化，附着力≤2级。（11）清洁性：污渍可完全除去。
</t>
  </si>
  <si>
    <t>（3650+1700）*600/350*850/2000</t>
  </si>
  <si>
    <t>写医嘱</t>
  </si>
  <si>
    <t>2200*600*750</t>
  </si>
  <si>
    <t>护长办</t>
  </si>
  <si>
    <t>医用茶水柜</t>
  </si>
  <si>
    <t>800*400*900</t>
  </si>
  <si>
    <t>一、材料说明： 
1、全部E0级实木多层板基材；
2、厚度：顶板、层板厚25mm；侧板、背板、门板厚16mm；                                                     
二、五金配件：                                                            
1、配门铰、三节静音导轨、锁具、拉手等；                                                                                                                     
三、工艺说明：                                              
1、全自动PVC封边条封边工艺：厚1.0mm。
▲实木多层板：参照GB/T34722-2017《浸渍胶膜纸饰面胶合板和细木工板》、GB/T 35601-2017《绿色产品评价 人造板和木质地板》、GB/T 39600-2021《人造板及其制品甲醛释放量分级》、HJ 571-2010《环境标志产品技术要求 人造板及其制品》、JC/T 2039-2010《抗菌防霉木质装饰板》的检测依据：胶合板的含水率要求：试件含水率值：7-9%；胶合强度要求：试件强度值：≥1.1MPa；静曲强度：顺纹：试件强度值≥42MPa；横纹：试件强度值≥38.5MPa；弹性模量：顺纹：试件强度值≥7000MPa；横纹：试件强度值≥6150MPa；理化性能要求：表面胶合强度≥1.50MPa,表面耐划痕：无大于90%的连续划痕；表面耐磨：磨耗值≤45 mg/100r，素色：磨350r以后应无露底现象；表面耐干热≥4级；表面耐污染腐蚀：素色≥4级；表面耐冷热循环应无裂纹、鼓泡、变色、起皱，表面耐龟裂≥4级；表面耐水蒸气≥4级；含砂量≤0.01%；防潮性能（沸水煮试验）：内胶合强度≥0.6MPa；品质属性：挥发性有机化合物(72h)均未检出；甲醛释放量≤0.02mg/m³；总挥发性有机化合物（TVOC）≤0.05mg/㎡·h；抗菌性能：肺炎克雷氏伯菌、白色念珠菌、白色葡萄球菌抗细菌率≥99.9%；防霉菌性能：黑曲霉、土曲霉、宛氏拟青霉、绳状青霉、出芽短梗霉、球毛壳霉、光孢短柄帚霉，防霉菌等级0级（不生长）</t>
  </si>
  <si>
    <t>医生办（15座）</t>
  </si>
  <si>
    <t>4000*1200*750</t>
  </si>
  <si>
    <t>一、主要材料说明：                                    
1、材质：E0级实木多层板基材，台面板厚25mm；
2、支撑钢架厚1.2mm；
二、五金配件：                                                            
1、铝合金毛刷线盒，带走线功能钢脚；                                                          
三、工艺说明：                                               
1、全自动PVC封边条封边工艺：台面板厚2.0mm；    
2、钢架采用焊接、精细打磨成型，抗菌粉末静电喷涂。
四、技术要求：
▲实木多层板：参照GB/T34722-2017《浸渍胶膜纸饰面胶合板和细木工板》、GB/T 35601-2017《绿色产品评价 人造板和木质地板》、GB/T 39600-2021《人造板及其制品甲醛释放量分级》、HJ 571-2010《环境标志产品技术要求 人造板及其制品》、JC/T 2039-2010《抗菌防霉木质装饰板》的检测依据：胶合板的含水率要求：试件含水率值：7-9%；胶合强度要求：试件强度值：≥1.1MPa；静曲强度：顺纹：试件强度值≥42MPa；横纹：试件强度值≥38.5MPa；弹性模量：顺纹：试件强度值≥7000MPa；横纹：试件强度值≥6150MPa；理化性能要求：表面胶合强度≥1.50MPa,表面耐划痕：无大于90%的连续划痕；表面耐磨：磨耗值≤45 mg/100r，素色：磨350r以后应无露底现象；表面耐干热≥4级；表面耐污染腐蚀：素色≥4级；表面耐冷热循环应无裂纹、鼓泡、变色、起皱，表面耐龟裂≥4级；表面耐水蒸气≥4级；含砂量≤0.01%；防潮性能（沸水煮试验）：内胶合强度≥0.6MPa；品质属性：挥发性有机化合物(72h)均未检出；甲醛释放量≤0.02mg/m³；总挥发性有机化合物（TVOC）≤0.05mg/㎡·h；抗菌性能：肺炎克雷氏伯菌、白色念珠菌、白色葡萄球菌抗细菌率≥99.9%；防霉菌性能：黑曲霉、土曲霉、宛氏拟青霉、绳状青霉、出芽短梗霉、球毛壳霉、光孢短柄帚霉，防霉菌等级0级（不生长）</t>
  </si>
  <si>
    <t>知情室/身份识别</t>
  </si>
  <si>
    <t>2300*600*750</t>
  </si>
  <si>
    <t>体检一区（32人）</t>
  </si>
  <si>
    <t>休闲椅</t>
  </si>
  <si>
    <t>一、材料说明： 
1、定型棉椅身+麻绒布+简易方盘+升降气杆+铝合金四星平脚</t>
  </si>
  <si>
    <t>6400*400*1200</t>
  </si>
  <si>
    <t>采样室</t>
  </si>
  <si>
    <t>洗手柜</t>
  </si>
  <si>
    <t>1600*600*850</t>
  </si>
  <si>
    <t>一、材料说明：                      
1、柜身为电解钢板；柜门、抽面厚1.0mm双层结构，拉手为一体成型，其它厚0.8mm；
2、台面采用复合亚克力人造石厚12.7mm； 
3、踢脚线采用1.0mm厚304#不锈钢板；                                                                                                                                                
二、五金配件：                                                                      
1、下水器、三节静音导轨、密码锁具、门铰、标签框、三节导轨、门铰等；                                                                                                              
三、工艺说明：                                
1、电解钢板采用数控激光切割、数控折弯、冲压、焊接、精细打磨成型，抑菌静电喷涂粉末；
2、复合亚克力人造石，一体化浇注成型，无缝拼接，具备抑菌、耐污、阻燃、抗冲击、不易变色等优异性能。
▲电解钢板：参照符合GB/T10125-2021《人造气氛腐蚀试验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为0级（0级最好，4级最差）。（7）化学成分：C≤0.1、Si≤0.05、Mn≤0.5、P≤0.03、S≤0.03、Ni≤0.05、Cr≤0.3、Cu≤0.15、N≤0.01。（8）金属喷涂层厚度应为60-130μm。（9）抗菌性能：金黄色葡萄球菌≥99.9%（培养24h）。（10）100h耐液体性（0.9%氯化钠溶液）试验后应无起泡、无剥落、无粉化。（11）清洁性：污渍可完全除去。
▲复合亚克力人造石：符合JC/T 908-2013《人造石》、GB/T 24128-2018《塑料 塑料防霉剂的防霉效果评估》、GB/T 16422.3-2022《塑料 实验室光源暴露试验方法 第3部分:荧光紫外灯》、GB 6566-2010《建筑材料放射性核素限量》的检测依据：（1）实体面材外观质量：色泽均匀一致，不得有明显色差，板材四边平整，表面不得有缺棱掉角现象，表面光滑平整、无波纹、方料痕、刮痕、裂纹，不允许有气泡及大于0.5mm的杂质；尺寸偏差（实体面材）长度、宽度偏差为0.1%，厚度偏差不大于±0.2mm，对角线偏差≤4mm；巴氏硬度（实体面材UPR类）A级≥60；弯曲性能（实体面材）≥9GPa；冲击韧性（实体面材Ⅱ型）≥6kJ/m2；荷载变形（实体面材Ⅱ型）试验后表面无破裂，最大残余挠度值：0.08mm；落球冲击（实体面材）450g钢球，冲击高度2000mm，样品不破损。（2）防霉性能等级：黑曲霉为0级（0级最好，2级最差）。（3）实验室光源暴露实验：荧光紫外灯500h后4-5级。（4）放射性装饰装修材料：内照射指数IRa≤0.08Bq·kg-1，外照射指数IY≤0.08Bq·kg-1。</t>
  </si>
  <si>
    <t>2400*400*1200</t>
  </si>
  <si>
    <t>备餐间</t>
  </si>
  <si>
    <t>（2700+2100）*600/350*850/2000</t>
  </si>
  <si>
    <t>员工更衣</t>
  </si>
  <si>
    <t>更衣柜
(6门)</t>
  </si>
  <si>
    <t>4700*500*2000</t>
  </si>
  <si>
    <r>
      <rPr>
        <sz val="11"/>
        <color theme="1"/>
        <rFont val="微软雅黑"/>
        <charset val="134"/>
      </rPr>
      <t>一、材料说明：                      
1、柜身为</t>
    </r>
    <r>
      <rPr>
        <sz val="11"/>
        <color rgb="FFFF0000"/>
        <rFont val="微软雅黑"/>
        <charset val="134"/>
      </rPr>
      <t>电解钢板</t>
    </r>
    <r>
      <rPr>
        <sz val="11"/>
        <color theme="1"/>
        <rFont val="微软雅黑"/>
        <charset val="134"/>
      </rPr>
      <t>；柜门厚1.0mm双层结构，其它厚0.8mm；                                                                                                                                               
二、五金配件：                                                                      
1、配活动层板+挂衣杆、更衣镜、锁具、拉手、门铰、标签框等；                                                                                                              
三、工艺说明：                                
1、电解钢板采用数控激光切割、数控折弯、冲压、焊接、精细打磨成型，抑菌静电喷涂粉末；
四、技术要求：
▲医用更衣柜：参照GB/T 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31410-2015《色漆和清漆涂层附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t>
    </r>
  </si>
  <si>
    <t>换鞋凳</t>
  </si>
  <si>
    <t>900*400*450</t>
  </si>
  <si>
    <t>一、材料说明：                                                             
1、床架：40*40冷轧方管厚1.2mm，防滑脚垫等；    
2、配50mm厚医用功能皮软包垫，软包内衬12mm实木多层板；                                                                                                                                                      
二、、工艺说明：                             
1、钢架采用数控激光切割、数控折弯、冲压、焊接、精细打磨成型，抑菌静电喷涂粉末；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</si>
  <si>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医护就餐（12人）</t>
  </si>
  <si>
    <t>医用餐桌</t>
  </si>
  <si>
    <r>
      <rPr>
        <sz val="11"/>
        <color theme="1"/>
        <rFont val="微软雅黑"/>
        <charset val="134"/>
      </rPr>
      <t xml:space="preserve">一、材料说明： 
1、全部E0级实木多层板基材；
2、厚度：面板厚25mm，挡板厚16mm；                                                          
二、五金配件：
1、带刹车万向轮；
三、工艺说明：  
1、全自动PVC封边条封边工艺：台面板厚2.0mm，其余厚1.0mm；
2、钢架采用焊接、精细打磨成型，抑菌静电喷涂粉末。
</t>
    </r>
    <r>
      <rPr>
        <sz val="11"/>
        <color rgb="FFFF0000"/>
        <rFont val="微软雅黑"/>
        <charset val="134"/>
      </rPr>
      <t>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r>
  </si>
  <si>
    <t>医用餐椅</t>
  </si>
  <si>
    <t>一、材料说明：                                                                                                                                                                                                   1、靠背、座面板采用环保全新PP料模压一次性成型；                                                                                                                         2、脚架为实木四脚落地；   
3、脚垫采用ABS尼龙套；                                                                                                            
二、工艺说明：                                              
1、板材喷环保油漆，5层底油及3层面漆，达到E1级环保标准。</t>
  </si>
  <si>
    <t>签到</t>
  </si>
  <si>
    <t>1600*700/300*750/1100</t>
  </si>
  <si>
    <t>走道</t>
  </si>
  <si>
    <t>3200*780*2800</t>
  </si>
  <si>
    <t>条桌</t>
  </si>
  <si>
    <t>2000*500*1100</t>
  </si>
  <si>
    <t>一、材料说明： 
1、全部E0级实木多层板基材，厚25mm；
2、钢制脚架；
二、工艺说明：                                              
1、全自动PVC封边条封边工艺：厚2.0mm。
2、钢架采用焊接、精细打磨成型，抑菌静电喷涂粉末。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</si>
  <si>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5000*500*1100</t>
  </si>
  <si>
    <t>3600*500*1100</t>
  </si>
  <si>
    <t>7800*500*1100</t>
  </si>
  <si>
    <t>一、材料说明：
1、定型棉椅身+麻绒布+铁艺喷涂黑色脚</t>
  </si>
  <si>
    <t>试验区（50床）</t>
  </si>
  <si>
    <t>2800*700*800</t>
  </si>
  <si>
    <t>1600*620*2800</t>
  </si>
  <si>
    <t>3200*400*2000</t>
  </si>
  <si>
    <t>活动区域</t>
  </si>
  <si>
    <t>凹型组合沙发</t>
  </si>
  <si>
    <t>（5500+750+750）*1450*700</t>
  </si>
  <si>
    <t>一、材料说明：
1、面料：医用功能皮；
2、海绵：阻燃定型海绵；
3、内框架：采用实木方，内部实木框架成型；
4、不锈钢脚；                                                 
二、五金配件：
1、钢制螺帽、螺丝。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</si>
  <si>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茶几</t>
  </si>
  <si>
    <t>直径800</t>
  </si>
  <si>
    <t>一、材料说明：                                  
1、面板、台脚E0级中密度纤维板基材，实木皮贴面、封边；
二、工艺说明：                                              
1、板材喷环保油漆，5层底油及3层面漆，达到E1级环保标准。
中密度纤维板：参照GB/T39600-2021《人造板及其制品甲醛释放量分级》、JC/T 2039-2010《抗菌防霉木质装饰板》、GB 18580-2017《室内装饰装修材料人造板及其制品中甲醛释放限量》、HJ 571-2010《环境标志产品技术要求 人造板及其制品》、GB/T 11718-2021《中密度纤维板》、LY/T 1926-2020《人造板与木（竹）制品抗菌性能检测与分级》、LY/T 1985-2011《防腐木材和人造板中五氯苯酚含量的测定方法》、GB/T 17657-2022《人造板及饰面人造板理化性能试验方法》的检测依据：（1）板内密度偏差±3%；密度0.65-0.80g/cm³；含水率3.0%-13.0%。（2）静曲强度≥30MPa；弹性模量≥3400MPa；内胶合强度≥1.1MPa；表面胶合强度≥1.2MPa；吸水厚度膨胀率≤5%；（3）甲醛释放量≤0.025mg/m³；五氯苯酚含量均未检出。（4）抗菌性能：大肠杆菌抗细菌率、鼠伤寒沙门氏菌抗菌率≥99.5%。（5）防霉菌性能：黑曲霉防霉菌等级≥1级（0级最好，4级最差）。（6）含砂量≤0.5%。
水性面漆：参照GB 18581-2020《木器涂料中有害物质限量》、GB/T 23999-2009《室内装饰装修用水性木器涂料》、GB/T 6739-2022《色漆和清漆 铅笔法测定漆膜硬度》的检测依据：（1）甲醛含量≤5mg/Kg；（2）VOC含量≤2g/L；乙二醇醚及醚酯总和含量、苯系物总和含量（限苯、甲苯、二甲苯（含乙苯））均为未检出；（3）附着力≤1级；（4）漆膜硬度≥2H。
水性底漆：参照GB 18581-2020《木器涂料中有害物质限量》、GB/T 23999-2009《室内装饰装修用水性木器涂料》、GB/T 6739-2022《色漆和清漆 铅笔法测定漆膜硬度》的检测依据：（1）甲醛含量≤5mg/Kg；（2）VOC含量≤2g/L；乙二醇醚及醚酯总和含量、苯系物总和含量（限苯、甲苯、二甲苯（含乙苯））均为未检出；（3）附着力≤1级；（4）漆膜硬度≥2H。</t>
  </si>
  <si>
    <t>会议室</t>
  </si>
  <si>
    <t>4400*1600*750</t>
  </si>
  <si>
    <t>男更衣室/女更衣室</t>
  </si>
  <si>
    <t>900*500*2000</t>
  </si>
  <si>
    <t>3980*500*2000</t>
  </si>
  <si>
    <t>1980*500*2000</t>
  </si>
  <si>
    <t>药品储存室</t>
  </si>
  <si>
    <t>5200*600/350*850/2000</t>
  </si>
  <si>
    <t>（3600+3000）*600/350*850/2000</t>
  </si>
  <si>
    <t>样品处理室</t>
  </si>
  <si>
    <t>（3700+1000+1250）*750*850</t>
  </si>
  <si>
    <t>一、材料说明：                             
1、柜身为电解钢板，柜门、抽面厚1.0mm双层结构，拉手为一体成型，其余厚0.8mm；
2、台面实芯理化板厚12.7mm；                                                                                                                             
二、五金配件：                                                                      
1、三节静音导轨、门铰、斜面插座、键盘架；                                                                                                               
三、工艺说明：                               
1、电解钢板采用数控激光切割、数控折弯、冲压、焊接、精细打磨成型，抗菌粉末静电喷涂；
2、理化板抗酸碱耐腐蚀，耐高温。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</si>
  <si>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储物室</t>
  </si>
  <si>
    <t>3100*450*2000</t>
  </si>
  <si>
    <t>一、材料说明：                      
1、柜身为电解钢板；柜门厚1.0mm双层结构，其它厚0.8mm；                                                                                                                                               
二、五金配件：                                                                      
1、配门铰、锁具、拉手、标签框等；                                                                                                              
三、工艺说明：                                
1、电解钢板采用数控激光切割、数控折弯、冲压、焊接、精细打磨成型，抑菌静电喷涂粉末；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</si>
  <si>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（2200+4200）*600/350*850/2000</t>
  </si>
  <si>
    <t>2700*350*50</t>
  </si>
  <si>
    <t>操作间</t>
  </si>
  <si>
    <t>3300*600*750</t>
  </si>
  <si>
    <t>2370*600*750</t>
  </si>
  <si>
    <t>6500*600*750</t>
  </si>
  <si>
    <t>5700*600*750</t>
  </si>
  <si>
    <t>谈话间/内科谈话/外科谈话/预麻复苏</t>
  </si>
  <si>
    <t>一、材料说明：                                                                                                                                                                                                   1、靠背、座面板采用环保全新PP料模压一次性成型，座面板采用阻燃布绒+阻燃定型海绵；                                                                                                                         2、脚架：12厘实心钢筋电镀架；                                                                                                                      二、结构/配置：
1、配PA尼龙专用脚垫；</t>
  </si>
  <si>
    <t>2000*700/300*750/1100</t>
  </si>
  <si>
    <t>刷手间</t>
  </si>
  <si>
    <t>医用洗手池</t>
  </si>
  <si>
    <t>2000*600*1800
（3槽）</t>
  </si>
  <si>
    <t>一、材料说明：                                
1、柜体304#不锈钢板，台面厚1.0mm，侧板、门板厚0.8mm，加强管料厚0.8mm；
2、配三个感应水龙头；单开掩门，柜门为双层结构，拉手为一体成型，柜内无底板、后板便于安装与维修，洗手槽坡面设计；                                                                                                                                                                                                 
二、五金配件：                                                                      
1、门铰、感应水龙头、下水管、自动给皂器、独立镜灯、镜面；                                    
三、工艺说明：                                
1、不锈钢采用数控激光切割、数控折弯、冲压、焊接、精细打磨、抛光、拉丝等工艺；                                            
2、不锈钢需做防割手处理。</t>
  </si>
  <si>
    <t>铅衣柜</t>
  </si>
  <si>
    <t>2800*500*2000</t>
  </si>
  <si>
    <t>2400*500*2000</t>
  </si>
  <si>
    <t>设备暂存间</t>
  </si>
  <si>
    <t>医用器械柜/药品柜</t>
  </si>
  <si>
    <t>4200*300/600*900/2000</t>
  </si>
  <si>
    <t>内科ICU大厅</t>
  </si>
  <si>
    <t>2200+7100+2200*700/300*750/1100</t>
  </si>
  <si>
    <t>内科治疗室</t>
  </si>
  <si>
    <t>1650*600/350*850/2000</t>
  </si>
  <si>
    <t>内科配药室</t>
  </si>
  <si>
    <t>5540*600/350*850/2000</t>
  </si>
  <si>
    <t>内科检验室</t>
  </si>
  <si>
    <t>（2000+3000）*600/350*850/2000</t>
  </si>
  <si>
    <t>内科耗材室/内科仪器室/外科耗材室/外科仪器室/未消毒物品存放</t>
  </si>
  <si>
    <t>备用间</t>
  </si>
  <si>
    <t>医用矮柜</t>
  </si>
  <si>
    <t>4500*400*800</t>
  </si>
  <si>
    <t>一、材料说明： 
1、全部E0级实木多层板基材，台面板厚25mm，其余厚16mm；
二、五金配件：                                            
1、三节静音导轨、门铰、锁具、拉手等；                                                                                                                                                                                                                
三、工艺说明：                                                          
1、全自动PVC封边条封边工艺：台面板厚2.0mm，其余厚1.0mm；</t>
  </si>
  <si>
    <t>1700*300/600*900/2000</t>
  </si>
  <si>
    <t>鞋清洗</t>
  </si>
  <si>
    <t>5200*600*800+150
（3槽）</t>
  </si>
  <si>
    <t>一、材料说明：                                
1、柜体304#不锈钢板，台面厚1.0mm，侧板、门板厚0.8mm，加强管料厚0.8mm；
2、配两个水龙头；柜门为双层结构，柜内无底板、后板便于安装与维修，洗手槽坡面设计；                                                                                                                                                                                                 
二、五金配件：                                                                      
1、拉手、门铰、水龙头、下水管；                                    
三、工艺说明：                                
1、不锈钢采用数控激光切割、数控折弯、冲压、焊接、精细打磨、抛光、拉丝等工艺；                                            
2、不锈钢需做防割手处理。</t>
  </si>
  <si>
    <t>清洗间3</t>
  </si>
  <si>
    <t>4200*600*800+150
（2槽）</t>
  </si>
  <si>
    <t>4200*600*750</t>
  </si>
  <si>
    <t>器械清洗间</t>
  </si>
  <si>
    <t>2200*600*1800
（3槽）</t>
  </si>
  <si>
    <t>前室</t>
  </si>
  <si>
    <t>1500*600*800+150
（2槽）</t>
  </si>
  <si>
    <t>内镜清洗间</t>
  </si>
  <si>
    <t>5700*600*1800
（3槽）</t>
  </si>
  <si>
    <t>3200*600*800+150
（2槽）</t>
  </si>
  <si>
    <t>（5600+2360+4400+3500）*600*850</t>
  </si>
  <si>
    <t>4个洗手池</t>
  </si>
  <si>
    <t>（3600+5000）*600*850</t>
  </si>
  <si>
    <t>外科检验室</t>
  </si>
  <si>
    <t>2900*600/350*850/2000</t>
  </si>
  <si>
    <t>外治疗室</t>
  </si>
  <si>
    <t>4200*600/350*850/2000</t>
  </si>
  <si>
    <t>外科配药室</t>
  </si>
  <si>
    <t>4700*600/350*850/2000</t>
  </si>
  <si>
    <t>护士工作间</t>
  </si>
  <si>
    <t>14600*700/300*750/1100</t>
  </si>
  <si>
    <t>男更/女更</t>
  </si>
  <si>
    <t>7600*500*2000</t>
  </si>
  <si>
    <t>1400*500*2000</t>
  </si>
  <si>
    <t>2100*500*2000</t>
  </si>
  <si>
    <t>6000*500*2000</t>
  </si>
  <si>
    <t>5000*500*2000</t>
  </si>
  <si>
    <t>5400*500*2000</t>
  </si>
  <si>
    <t>2740*500*2000</t>
  </si>
  <si>
    <t>940*500*2000</t>
  </si>
  <si>
    <t>换鞋</t>
  </si>
  <si>
    <t>鞋柜</t>
  </si>
  <si>
    <t>2300*400*750</t>
  </si>
  <si>
    <t>一、材料说明：                      
1、柜身为电解钢板；柜门厚1.0mm双层结构，其它厚0.8mm；                                                                                                                                               
二、五金配件：                                                                      
1、配插销、锁具、拉手、标签框等；                                                                                                              
三、工艺说明：                                
1、电解钢板采用数控激光切割、数控折弯、冲压、焊接、精细打磨成型，抑菌静电喷涂粉末；</t>
  </si>
  <si>
    <t>2700*400*750</t>
  </si>
  <si>
    <t>4000*400*750</t>
  </si>
  <si>
    <t>会餐室</t>
  </si>
  <si>
    <t>1400*750*750</t>
  </si>
  <si>
    <t>医用洗手柜</t>
  </si>
  <si>
    <t>2300*600*850</t>
  </si>
  <si>
    <t>2个洗手池</t>
  </si>
  <si>
    <t>医用储物柜</t>
  </si>
  <si>
    <t>一、材料说明：                                
1、柜体304#不锈钢板，侧板、层板、底板、顶板、门板厚1.0mm，加强管料厚0.8mm；                                                                                                           
二、五金配件：                                                                                                                
1、拉手、门铰、锁具；                                                                          
三、工艺说明：                               
1、不锈钢采用数控激光切割、数控折弯、冲压、焊接、精细打磨、抛光、拉丝等工艺。</t>
  </si>
  <si>
    <t>无菌存储/无菌仓库/无菌间3/无菌间2/无菌间1/麻醉药品间/一次性药品间/仪器间/医疗设备存放间/高值耗材间/无菌辅料间/杂物间/暂存间/污物接收间/设备间/洁净仓库/无菌间</t>
  </si>
  <si>
    <t>一、材料说明：                                           
1、立柱为304#不锈钢型材管厚1.5mm，顶板、底板、层板304#不锈钢板厚1.2mm，加强管料厚1.0mm；                                                                                        
2、整件货架连顶板共五块层板；
二、工艺说明：                              
1、不锈钢采用数控激光切割、数控折弯、冲压、焊接、精细打磨、抛光、拉丝等工艺。</t>
  </si>
  <si>
    <t>7300*700/300*750/1100</t>
  </si>
  <si>
    <t>1500*600*1800
（2槽）</t>
  </si>
  <si>
    <t>外出应急</t>
  </si>
  <si>
    <t>1500*400*750</t>
  </si>
  <si>
    <t>医生休息室</t>
  </si>
  <si>
    <t>值班室床</t>
  </si>
  <si>
    <t>床架：2000*900*1800
（含上下床垫）</t>
  </si>
  <si>
    <t>一、材料说明：                                                                  
1、床架：橡（胶）木实木；
2、床板： 1.6mm厚实木 ；                                                                                                      
3、床垫：30mm环保棕榈+20mm高密度棉+表面高珍珠布，厚度：50mm                                                                                                     
二、配置：                                         
1、床板2件厚16mm，床垫2件厚50mm+实木梯；                                                                                                                                                                                                                                                                                                                        三、工艺说明：                               
1、喷净味环保油漆。
四、技术要求：
▲橡（胶）木：参照GB/T 3324-2017《木家具通用技术条件》、GB/T 1927.9-2021《无疵小试样木材物理力学性质试验方法第9部分：抗弯强度测定》、GB 18584-2001《室内装饰装修材料木家具中有害物质限量》、QB/T 4371-2012《家具抗菌性能的评价》的检测依据：（1）抗菌性能：大肠杆菌抑菌率≥99.7%；（2）甲醛释放量≤0.2mg/L；（3）木材含水率8-16%；（4）抗弯强度≥110MPa。</t>
  </si>
  <si>
    <t>家属等候/ICU家属等候</t>
  </si>
  <si>
    <t>医用休闲椅</t>
  </si>
  <si>
    <t>一、材料说明：
1、面料：医用功能皮；
2、海绵：阻燃定型海绵；
3、内框架：采用实木方，内部实木框架成型；
4、实木脚：橡（胶）木实木；四腿落地，榫卯结构；
二、工艺说明：
1、板材喷环保油漆，5层底油及3层面漆，达到E1级环保标准。</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</si>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</sst>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5">
    <font>
      <sz val="11"/>
      <color theme="1"/>
      <name val="宋体"/>
      <charset val="134"/>
      <scheme val="minor"/>
    </font>
    <font>
      <b/>
      <sz val="14"/>
      <color theme="1"/>
      <name val="宋体"/>
      <charset val="134"/>
      <scheme val="minor"/>
    </font>
    <font>
      <b/>
      <sz val="12"/>
      <color theme="1"/>
      <name val="微软雅黑"/>
      <charset val="134"/>
    </font>
    <font>
      <sz val="12"/>
      <color theme="1"/>
      <name val="微软雅黑"/>
      <charset val="134"/>
    </font>
    <font>
      <b/>
      <sz val="10"/>
      <color theme="1"/>
      <name val="宋体"/>
      <charset val="134"/>
      <scheme val="minor"/>
    </font>
    <font>
      <b/>
      <sz val="11"/>
      <color theme="1"/>
      <name val="宋体"/>
      <charset val="134"/>
      <scheme val="minor"/>
    </font>
    <font>
      <b/>
      <sz val="22"/>
      <color theme="1"/>
      <name val="宋体"/>
      <charset val="134"/>
      <scheme val="minor"/>
    </font>
    <font>
      <b/>
      <sz val="12"/>
      <color theme="1"/>
      <name val="宋体"/>
      <charset val="134"/>
      <scheme val="minor"/>
    </font>
    <font>
      <sz val="11"/>
      <color theme="1"/>
      <name val="微软雅黑"/>
      <charset val="134"/>
    </font>
    <font>
      <sz val="11"/>
      <name val="微软雅黑"/>
      <charset val="134"/>
    </font>
    <font>
      <b/>
      <sz val="16"/>
      <color theme="1"/>
      <name val="宋体"/>
      <charset val="134"/>
      <scheme val="minor"/>
    </font>
    <font>
      <b/>
      <sz val="16"/>
      <color theme="1"/>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Helv"/>
      <charset val="0"/>
    </font>
    <font>
      <sz val="11"/>
      <name val="宋体"/>
      <charset val="134"/>
    </font>
    <font>
      <sz val="11"/>
      <color rgb="FFFF0000"/>
      <name val="微软雅黑"/>
      <charset val="134"/>
    </font>
    <font>
      <sz val="11"/>
      <color theme="1"/>
      <name val="宋体"/>
      <charset val="134"/>
    </font>
  </fonts>
  <fills count="34">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3" borderId="5"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6"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4" borderId="8" applyNumberFormat="0" applyAlignment="0" applyProtection="0">
      <alignment vertical="center"/>
    </xf>
    <xf numFmtId="0" fontId="21" fillId="5" borderId="9" applyNumberFormat="0" applyAlignment="0" applyProtection="0">
      <alignment vertical="center"/>
    </xf>
    <xf numFmtId="0" fontId="22" fillId="5" borderId="8" applyNumberFormat="0" applyAlignment="0" applyProtection="0">
      <alignment vertical="center"/>
    </xf>
    <xf numFmtId="0" fontId="23" fillId="6" borderId="10" applyNumberFormat="0" applyAlignment="0" applyProtection="0">
      <alignment vertical="center"/>
    </xf>
    <xf numFmtId="0" fontId="24" fillId="0" borderId="11" applyNumberFormat="0" applyFill="0" applyAlignment="0" applyProtection="0">
      <alignment vertical="center"/>
    </xf>
    <xf numFmtId="0" fontId="25" fillId="0" borderId="12" applyNumberFormat="0" applyFill="0" applyAlignment="0" applyProtection="0">
      <alignment vertical="center"/>
    </xf>
    <xf numFmtId="0" fontId="26" fillId="7" borderId="0" applyNumberFormat="0" applyBorder="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30" fillId="11" borderId="0" applyNumberFormat="0" applyBorder="0" applyAlignment="0" applyProtection="0">
      <alignment vertical="center"/>
    </xf>
    <xf numFmtId="0" fontId="30" fillId="12" borderId="0" applyNumberFormat="0" applyBorder="0" applyAlignment="0" applyProtection="0">
      <alignment vertical="center"/>
    </xf>
    <xf numFmtId="0" fontId="29" fillId="13" borderId="0" applyNumberFormat="0" applyBorder="0" applyAlignment="0" applyProtection="0">
      <alignment vertical="center"/>
    </xf>
    <xf numFmtId="0" fontId="29" fillId="14" borderId="0" applyNumberFormat="0" applyBorder="0" applyAlignment="0" applyProtection="0">
      <alignment vertical="center"/>
    </xf>
    <xf numFmtId="0" fontId="30" fillId="15" borderId="0" applyNumberFormat="0" applyBorder="0" applyAlignment="0" applyProtection="0">
      <alignment vertical="center"/>
    </xf>
    <xf numFmtId="0" fontId="30" fillId="16" borderId="0" applyNumberFormat="0" applyBorder="0" applyAlignment="0" applyProtection="0">
      <alignment vertical="center"/>
    </xf>
    <xf numFmtId="0" fontId="29" fillId="17" borderId="0" applyNumberFormat="0" applyBorder="0" applyAlignment="0" applyProtection="0">
      <alignment vertical="center"/>
    </xf>
    <xf numFmtId="0" fontId="29" fillId="18" borderId="0" applyNumberFormat="0" applyBorder="0" applyAlignment="0" applyProtection="0">
      <alignment vertical="center"/>
    </xf>
    <xf numFmtId="0" fontId="30" fillId="19" borderId="0" applyNumberFormat="0" applyBorder="0" applyAlignment="0" applyProtection="0">
      <alignment vertical="center"/>
    </xf>
    <xf numFmtId="0" fontId="30" fillId="20" borderId="0" applyNumberFormat="0" applyBorder="0" applyAlignment="0" applyProtection="0">
      <alignment vertical="center"/>
    </xf>
    <xf numFmtId="0" fontId="29" fillId="21" borderId="0" applyNumberFormat="0" applyBorder="0" applyAlignment="0" applyProtection="0">
      <alignment vertical="center"/>
    </xf>
    <xf numFmtId="0" fontId="29" fillId="22" borderId="0" applyNumberFormat="0" applyBorder="0" applyAlignment="0" applyProtection="0">
      <alignment vertical="center"/>
    </xf>
    <xf numFmtId="0" fontId="30" fillId="23" borderId="0" applyNumberFormat="0" applyBorder="0" applyAlignment="0" applyProtection="0">
      <alignment vertical="center"/>
    </xf>
    <xf numFmtId="0" fontId="30" fillId="24" borderId="0" applyNumberFormat="0" applyBorder="0" applyAlignment="0" applyProtection="0">
      <alignment vertical="center"/>
    </xf>
    <xf numFmtId="0" fontId="29" fillId="25" borderId="0" applyNumberFormat="0" applyBorder="0" applyAlignment="0" applyProtection="0">
      <alignment vertical="center"/>
    </xf>
    <xf numFmtId="0" fontId="29" fillId="26" borderId="0" applyNumberFormat="0" applyBorder="0" applyAlignment="0" applyProtection="0">
      <alignment vertical="center"/>
    </xf>
    <xf numFmtId="0" fontId="30" fillId="27" borderId="0" applyNumberFormat="0" applyBorder="0" applyAlignment="0" applyProtection="0">
      <alignment vertical="center"/>
    </xf>
    <xf numFmtId="0" fontId="30" fillId="28" borderId="0" applyNumberFormat="0" applyBorder="0" applyAlignment="0" applyProtection="0">
      <alignment vertical="center"/>
    </xf>
    <xf numFmtId="0" fontId="29" fillId="29" borderId="0" applyNumberFormat="0" applyBorder="0" applyAlignment="0" applyProtection="0">
      <alignment vertical="center"/>
    </xf>
    <xf numFmtId="0" fontId="29" fillId="30" borderId="0" applyNumberFormat="0" applyBorder="0" applyAlignment="0" applyProtection="0">
      <alignment vertical="center"/>
    </xf>
    <xf numFmtId="0" fontId="30" fillId="31" borderId="0" applyNumberFormat="0" applyBorder="0" applyAlignment="0" applyProtection="0">
      <alignment vertical="center"/>
    </xf>
    <xf numFmtId="0" fontId="30" fillId="32" borderId="0" applyNumberFormat="0" applyBorder="0" applyAlignment="0" applyProtection="0">
      <alignment vertical="center"/>
    </xf>
    <xf numFmtId="0" fontId="29" fillId="33" borderId="0" applyNumberFormat="0" applyBorder="0" applyAlignment="0" applyProtection="0">
      <alignment vertical="center"/>
    </xf>
    <xf numFmtId="0" fontId="31" fillId="0" borderId="0"/>
  </cellStyleXfs>
  <cellXfs count="43">
    <xf numFmtId="0" fontId="0" fillId="0" borderId="0" xfId="0">
      <alignment vertical="center"/>
    </xf>
    <xf numFmtId="0" fontId="1" fillId="0" borderId="0" xfId="0" applyFont="1">
      <alignment vertical="center"/>
    </xf>
    <xf numFmtId="0" fontId="2" fillId="0" borderId="0" xfId="0" applyFont="1" applyFill="1">
      <alignment vertical="center"/>
    </xf>
    <xf numFmtId="0" fontId="3" fillId="0" borderId="0" xfId="0" applyFont="1" applyFill="1">
      <alignment vertical="center"/>
    </xf>
    <xf numFmtId="0" fontId="3" fillId="0" borderId="0" xfId="0" applyFont="1">
      <alignment vertical="center"/>
    </xf>
    <xf numFmtId="0" fontId="0" fillId="0" borderId="0" xfId="0" applyFill="1">
      <alignment vertical="center"/>
    </xf>
    <xf numFmtId="0" fontId="4" fillId="0" borderId="0" xfId="0" applyFont="1" applyBorder="1" applyAlignment="1">
      <alignment horizontal="center" vertical="center"/>
    </xf>
    <xf numFmtId="0" fontId="4" fillId="0" borderId="0" xfId="0" applyFont="1" applyBorder="1" applyAlignment="1">
      <alignment horizontal="center" vertical="center" wrapText="1"/>
    </xf>
    <xf numFmtId="0" fontId="4" fillId="0" borderId="0" xfId="0" applyFont="1" applyFill="1" applyBorder="1" applyAlignment="1">
      <alignment horizontal="left" vertical="center"/>
    </xf>
    <xf numFmtId="0" fontId="4" fillId="0" borderId="0" xfId="0" applyFont="1" applyFill="1" applyBorder="1" applyAlignment="1">
      <alignment horizontal="center" vertical="center"/>
    </xf>
    <xf numFmtId="0" fontId="5" fillId="0" borderId="0" xfId="0" applyFont="1">
      <alignment vertical="center"/>
    </xf>
    <xf numFmtId="0" fontId="6" fillId="0" borderId="1" xfId="0" applyFont="1" applyBorder="1" applyAlignment="1">
      <alignment horizontal="center" vertical="center"/>
    </xf>
    <xf numFmtId="0" fontId="6" fillId="0" borderId="1" xfId="0" applyFont="1" applyBorder="1" applyAlignment="1">
      <alignment horizontal="center" vertical="center" wrapText="1"/>
    </xf>
    <xf numFmtId="0" fontId="6" fillId="0" borderId="1" xfId="0" applyFont="1" applyFill="1" applyBorder="1" applyAlignment="1">
      <alignment horizontal="left" vertical="center"/>
    </xf>
    <xf numFmtId="0" fontId="7" fillId="0" borderId="1" xfId="0" applyFont="1" applyBorder="1" applyAlignment="1">
      <alignment horizontal="center" vertical="center"/>
    </xf>
    <xf numFmtId="0" fontId="7" fillId="0" borderId="1" xfId="0" applyFont="1" applyBorder="1" applyAlignment="1">
      <alignment horizontal="center" vertical="center" wrapText="1"/>
    </xf>
    <xf numFmtId="0" fontId="7" fillId="0" borderId="1" xfId="0" applyFont="1" applyFill="1" applyBorder="1" applyAlignment="1">
      <alignment horizontal="center" vertical="center"/>
    </xf>
    <xf numFmtId="0" fontId="8"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9" fillId="0" borderId="1" xfId="0" applyFont="1" applyFill="1" applyBorder="1" applyAlignment="1">
      <alignment horizontal="left" vertical="center" wrapText="1"/>
    </xf>
    <xf numFmtId="0" fontId="9" fillId="0" borderId="1" xfId="0" applyFont="1" applyFill="1" applyBorder="1" applyAlignment="1">
      <alignment horizontal="center" vertical="center"/>
    </xf>
    <xf numFmtId="0" fontId="8" fillId="0" borderId="1" xfId="0" applyFont="1" applyFill="1" applyBorder="1" applyAlignment="1">
      <alignment horizontal="left" vertical="center" wrapText="1"/>
    </xf>
    <xf numFmtId="0" fontId="9" fillId="0" borderId="1" xfId="0" applyFont="1" applyFill="1" applyBorder="1" applyAlignment="1">
      <alignment horizontal="center"/>
    </xf>
    <xf numFmtId="0" fontId="8" fillId="0" borderId="1" xfId="0" applyFont="1" applyBorder="1" applyAlignment="1">
      <alignment horizontal="center" vertical="center"/>
    </xf>
    <xf numFmtId="0" fontId="8" fillId="0" borderId="1" xfId="0" applyFont="1" applyBorder="1" applyAlignment="1">
      <alignment horizontal="center" vertical="center" wrapText="1"/>
    </xf>
    <xf numFmtId="0" fontId="9" fillId="0" borderId="1" xfId="0" applyFont="1" applyBorder="1" applyAlignment="1">
      <alignment horizontal="center" vertical="center" wrapText="1"/>
    </xf>
    <xf numFmtId="0" fontId="9" fillId="0" borderId="1" xfId="0" applyFont="1" applyBorder="1" applyAlignment="1">
      <alignment horizontal="center" vertical="center"/>
    </xf>
    <xf numFmtId="0" fontId="6" fillId="0" borderId="1" xfId="0" applyFont="1" applyFill="1" applyBorder="1" applyAlignment="1">
      <alignment horizontal="center" vertical="center"/>
    </xf>
    <xf numFmtId="0" fontId="8" fillId="2"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9" fillId="2" borderId="1" xfId="0" applyFont="1" applyFill="1" applyBorder="1" applyAlignment="1">
      <alignment horizontal="center" vertical="center"/>
    </xf>
    <xf numFmtId="0" fontId="9" fillId="0" borderId="1" xfId="49" applyFont="1" applyBorder="1" applyAlignment="1">
      <alignment horizontal="center" vertical="center" wrapText="1"/>
    </xf>
    <xf numFmtId="0" fontId="9" fillId="2" borderId="1" xfId="0" applyFont="1" applyFill="1" applyBorder="1" applyAlignment="1">
      <alignment horizontal="left" vertical="center" wrapText="1"/>
    </xf>
    <xf numFmtId="0" fontId="9" fillId="0" borderId="1" xfId="0" applyFont="1" applyBorder="1" applyAlignment="1">
      <alignment horizontal="left" vertical="center" wrapText="1"/>
    </xf>
    <xf numFmtId="0" fontId="8" fillId="0" borderId="2" xfId="0" applyFont="1" applyFill="1" applyBorder="1" applyAlignment="1">
      <alignment horizontal="center" vertical="center"/>
    </xf>
    <xf numFmtId="0" fontId="8" fillId="0" borderId="2" xfId="0" applyFont="1" applyBorder="1" applyAlignment="1">
      <alignment horizontal="center" vertical="center"/>
    </xf>
    <xf numFmtId="0" fontId="10" fillId="0" borderId="3" xfId="0" applyFont="1" applyFill="1" applyBorder="1" applyAlignment="1">
      <alignment horizontal="right" vertical="center"/>
    </xf>
    <xf numFmtId="0" fontId="10" fillId="0" borderId="4" xfId="0" applyFont="1" applyFill="1" applyBorder="1" applyAlignment="1">
      <alignment horizontal="right" vertical="center" wrapText="1"/>
    </xf>
    <xf numFmtId="0" fontId="10" fillId="0" borderId="4" xfId="0" applyFont="1" applyFill="1" applyBorder="1" applyAlignment="1">
      <alignment horizontal="right" vertical="center"/>
    </xf>
    <xf numFmtId="0" fontId="10" fillId="0" borderId="2" xfId="0" applyFont="1" applyFill="1" applyBorder="1" applyAlignment="1">
      <alignment horizontal="right" vertical="center"/>
    </xf>
    <xf numFmtId="0" fontId="10" fillId="0" borderId="1" xfId="0" applyFont="1" applyBorder="1" applyAlignment="1">
      <alignment horizontal="center" vertical="center"/>
    </xf>
    <xf numFmtId="0" fontId="11" fillId="0" borderId="1" xfId="0" applyFont="1" applyFill="1" applyBorder="1" applyAlignment="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_ET_STYLE_NoName_00_" xfId="49"/>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jpeg"/><Relationship Id="rId86" Type="http://schemas.openxmlformats.org/officeDocument/2006/relationships/image" Target="media/image86.jpeg"/><Relationship Id="rId85" Type="http://schemas.openxmlformats.org/officeDocument/2006/relationships/image" Target="media/image85.png"/><Relationship Id="rId84" Type="http://schemas.openxmlformats.org/officeDocument/2006/relationships/image" Target="media/image84.jpe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png"/><Relationship Id="rId75" Type="http://schemas.openxmlformats.org/officeDocument/2006/relationships/image" Target="media/image75.jpe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pn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jpe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jpe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jpeg"/><Relationship Id="rId42" Type="http://schemas.openxmlformats.org/officeDocument/2006/relationships/image" Target="media/image42.png"/><Relationship Id="rId41" Type="http://schemas.openxmlformats.org/officeDocument/2006/relationships/image" Target="media/image41.jpeg"/><Relationship Id="rId40" Type="http://schemas.openxmlformats.org/officeDocument/2006/relationships/image" Target="media/image40.pn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84"/>
  <sheetViews>
    <sheetView tabSelected="1" zoomScale="70" zoomScaleNormal="70" workbookViewId="0">
      <pane ySplit="2" topLeftCell="A178" activePane="bottomLeft" state="frozen"/>
      <selection/>
      <selection pane="bottomLeft" activeCell="P182" sqref="P182"/>
    </sheetView>
  </sheetViews>
  <sheetFormatPr defaultColWidth="9" defaultRowHeight="13.5"/>
  <cols>
    <col min="1" max="1" width="6.75833333333333" style="6" customWidth="1"/>
    <col min="2" max="2" width="16.0666666666667" style="7" customWidth="1"/>
    <col min="3" max="3" width="28.4083333333333" style="6" customWidth="1"/>
    <col min="4" max="4" width="20.9" style="7" customWidth="1"/>
    <col min="5" max="5" width="22.0416666666667" style="6" customWidth="1"/>
    <col min="6" max="6" width="81.5833333333333" style="8" customWidth="1"/>
    <col min="7" max="7" width="8.85833333333333" style="6" customWidth="1"/>
    <col min="8" max="8" width="10.2166666666667" style="6" customWidth="1"/>
    <col min="9" max="9" width="12.2666666666667" style="9" customWidth="1"/>
    <col min="10" max="10" width="16.3583333333333" style="6" customWidth="1"/>
    <col min="11" max="11" width="30.225" style="6" customWidth="1"/>
    <col min="12" max="16384" width="9" style="10"/>
  </cols>
  <sheetData>
    <row r="1" ht="69" customHeight="1" spans="1:11">
      <c r="A1" s="11" t="s">
        <v>0</v>
      </c>
      <c r="B1" s="12"/>
      <c r="C1" s="11"/>
      <c r="D1" s="12"/>
      <c r="E1" s="11"/>
      <c r="F1" s="13"/>
      <c r="G1" s="11"/>
      <c r="H1" s="11"/>
      <c r="I1" s="28"/>
      <c r="J1" s="11"/>
      <c r="K1" s="11"/>
    </row>
    <row r="2" s="1" customFormat="1" ht="69" customHeight="1" spans="1:11">
      <c r="A2" s="14" t="s">
        <v>1</v>
      </c>
      <c r="B2" s="15" t="s">
        <v>2</v>
      </c>
      <c r="C2" s="14" t="s">
        <v>3</v>
      </c>
      <c r="D2" s="15" t="s">
        <v>4</v>
      </c>
      <c r="E2" s="14" t="s">
        <v>5</v>
      </c>
      <c r="F2" s="16" t="s">
        <v>6</v>
      </c>
      <c r="G2" s="14" t="s">
        <v>7</v>
      </c>
      <c r="H2" s="14" t="s">
        <v>8</v>
      </c>
      <c r="I2" s="16" t="s">
        <v>9</v>
      </c>
      <c r="J2" s="14" t="s">
        <v>10</v>
      </c>
      <c r="K2" s="14" t="s">
        <v>11</v>
      </c>
    </row>
    <row r="3" s="2" customFormat="1" ht="145" customHeight="1" spans="1:11">
      <c r="A3" s="17">
        <v>1</v>
      </c>
      <c r="B3" s="18" t="s">
        <v>12</v>
      </c>
      <c r="C3" s="18" t="str">
        <f>_xlfn.DISPIMG("ID_AADFE7D3CEE343D98B6FCCDA9DEA4353",1)</f>
        <v>=DISPIMG("ID_AADFE7D3CEE343D98B6FCCDA9DEA4353",1)</v>
      </c>
      <c r="D3" s="19" t="s">
        <v>13</v>
      </c>
      <c r="E3" s="19" t="s">
        <v>14</v>
      </c>
      <c r="F3" s="20" t="s">
        <v>15</v>
      </c>
      <c r="G3" s="21" t="s">
        <v>16</v>
      </c>
      <c r="H3" s="17">
        <v>92</v>
      </c>
      <c r="I3" s="17"/>
      <c r="J3" s="17">
        <f>I3*H3</f>
        <v>0</v>
      </c>
      <c r="K3" s="18"/>
    </row>
    <row r="4" s="2" customFormat="1" ht="145" customHeight="1" spans="1:11">
      <c r="A4" s="17">
        <v>2</v>
      </c>
      <c r="B4" s="18" t="s">
        <v>17</v>
      </c>
      <c r="C4" s="17" t="str">
        <f>_xlfn.DISPIMG("ID_F1DBABAE3AFE4C08909737FDD8835796",1)</f>
        <v>=DISPIMG("ID_F1DBABAE3AFE4C08909737FDD8835796",1)</v>
      </c>
      <c r="D4" s="18" t="s">
        <v>18</v>
      </c>
      <c r="E4" s="21" t="s">
        <v>19</v>
      </c>
      <c r="F4" s="22" t="s">
        <v>20</v>
      </c>
      <c r="G4" s="21" t="s">
        <v>21</v>
      </c>
      <c r="H4" s="17">
        <v>132</v>
      </c>
      <c r="I4" s="17"/>
      <c r="J4" s="17">
        <f t="shared" ref="J4:J35" si="0">I4*H4</f>
        <v>0</v>
      </c>
      <c r="K4" s="17"/>
    </row>
    <row r="5" s="2" customFormat="1" ht="145" customHeight="1" spans="1:11">
      <c r="A5" s="17">
        <v>3</v>
      </c>
      <c r="B5" s="18" t="s">
        <v>17</v>
      </c>
      <c r="C5" s="17" t="str">
        <f>_xlfn.DISPIMG("ID_64CD956E98D541E4A74008ACDF99091E",1)</f>
        <v>=DISPIMG("ID_64CD956E98D541E4A74008ACDF99091E",1)</v>
      </c>
      <c r="D5" s="19" t="s">
        <v>22</v>
      </c>
      <c r="E5" s="19" t="s">
        <v>23</v>
      </c>
      <c r="F5" s="20" t="s">
        <v>24</v>
      </c>
      <c r="G5" s="21" t="s">
        <v>16</v>
      </c>
      <c r="H5" s="17">
        <v>312</v>
      </c>
      <c r="I5" s="17"/>
      <c r="J5" s="17">
        <f t="shared" si="0"/>
        <v>0</v>
      </c>
      <c r="K5" s="17"/>
    </row>
    <row r="6" s="2" customFormat="1" ht="145" customHeight="1" spans="1:11">
      <c r="A6" s="17">
        <v>4</v>
      </c>
      <c r="B6" s="18" t="s">
        <v>17</v>
      </c>
      <c r="C6" s="23" t="str">
        <f>_xlfn.DISPIMG("ID_E8EEA6CE540348FEBF8D7B209061D1C5",1)</f>
        <v>=DISPIMG("ID_E8EEA6CE540348FEBF8D7B209061D1C5",1)</v>
      </c>
      <c r="D6" s="18" t="s">
        <v>25</v>
      </c>
      <c r="E6" s="18" t="s">
        <v>26</v>
      </c>
      <c r="F6" s="20" t="s">
        <v>27</v>
      </c>
      <c r="G6" s="21" t="s">
        <v>21</v>
      </c>
      <c r="H6" s="17">
        <v>193</v>
      </c>
      <c r="I6" s="17"/>
      <c r="J6" s="17">
        <f t="shared" si="0"/>
        <v>0</v>
      </c>
      <c r="K6" s="17"/>
    </row>
    <row r="7" s="2" customFormat="1" ht="145" customHeight="1" spans="1:11">
      <c r="A7" s="17">
        <v>5</v>
      </c>
      <c r="B7" s="18" t="s">
        <v>28</v>
      </c>
      <c r="C7" s="17" t="str">
        <f>_xlfn.DISPIMG("ID_6058ECB1991C4346B5EF50B8BA02880D",1)</f>
        <v>=DISPIMG("ID_6058ECB1991C4346B5EF50B8BA02880D",1)</v>
      </c>
      <c r="D7" s="19" t="s">
        <v>29</v>
      </c>
      <c r="E7" s="21" t="s">
        <v>30</v>
      </c>
      <c r="F7" s="20" t="s">
        <v>31</v>
      </c>
      <c r="G7" s="21" t="s">
        <v>21</v>
      </c>
      <c r="H7" s="17">
        <v>74</v>
      </c>
      <c r="I7" s="17"/>
      <c r="J7" s="17">
        <f t="shared" si="0"/>
        <v>0</v>
      </c>
      <c r="K7" s="17"/>
    </row>
    <row r="8" s="2" customFormat="1" ht="145" customHeight="1" spans="1:11">
      <c r="A8" s="17">
        <v>6</v>
      </c>
      <c r="B8" s="18" t="s">
        <v>28</v>
      </c>
      <c r="C8" s="23" t="str">
        <f>_xlfn.DISPIMG("ID_B397351B01C940D1991A0797528124CC",1)</f>
        <v>=DISPIMG("ID_B397351B01C940D1991A0797528124CC",1)</v>
      </c>
      <c r="D8" s="18" t="s">
        <v>32</v>
      </c>
      <c r="E8" s="18" t="s">
        <v>33</v>
      </c>
      <c r="F8" s="22" t="s">
        <v>34</v>
      </c>
      <c r="G8" s="21" t="s">
        <v>35</v>
      </c>
      <c r="H8" s="17">
        <v>1</v>
      </c>
      <c r="I8" s="17"/>
      <c r="J8" s="17">
        <f t="shared" si="0"/>
        <v>0</v>
      </c>
      <c r="K8" s="17"/>
    </row>
    <row r="9" s="2" customFormat="1" ht="145" customHeight="1" spans="1:11">
      <c r="A9" s="17">
        <v>7</v>
      </c>
      <c r="B9" s="18" t="s">
        <v>28</v>
      </c>
      <c r="C9" s="17" t="str">
        <f>_xlfn.DISPIMG("ID_DEF103BBD62C4E03BC62C1F71C72A123",1)</f>
        <v>=DISPIMG("ID_DEF103BBD62C4E03BC62C1F71C72A123",1)</v>
      </c>
      <c r="D9" s="18" t="s">
        <v>36</v>
      </c>
      <c r="E9" s="18" t="s">
        <v>37</v>
      </c>
      <c r="F9" s="20" t="s">
        <v>38</v>
      </c>
      <c r="G9" s="21" t="s">
        <v>21</v>
      </c>
      <c r="H9" s="17">
        <v>1</v>
      </c>
      <c r="I9" s="17"/>
      <c r="J9" s="17">
        <f t="shared" si="0"/>
        <v>0</v>
      </c>
      <c r="K9" s="17"/>
    </row>
    <row r="10" s="2" customFormat="1" ht="145" customHeight="1" spans="1:11">
      <c r="A10" s="17">
        <v>8</v>
      </c>
      <c r="B10" s="18" t="s">
        <v>28</v>
      </c>
      <c r="C10" s="23" t="str">
        <f>_xlfn.DISPIMG("ID_DF28BD44C5D6471A96E68D33C300AE7E",1)</f>
        <v>=DISPIMG("ID_DF28BD44C5D6471A96E68D33C300AE7E",1)</v>
      </c>
      <c r="D10" s="19" t="s">
        <v>39</v>
      </c>
      <c r="E10" s="21" t="s">
        <v>40</v>
      </c>
      <c r="F10" s="22" t="s">
        <v>41</v>
      </c>
      <c r="G10" s="21" t="s">
        <v>21</v>
      </c>
      <c r="H10" s="17">
        <v>2</v>
      </c>
      <c r="I10" s="17"/>
      <c r="J10" s="17">
        <f t="shared" si="0"/>
        <v>0</v>
      </c>
      <c r="K10" s="17"/>
    </row>
    <row r="11" s="2" customFormat="1" ht="145" customHeight="1" spans="1:11">
      <c r="A11" s="17">
        <v>9</v>
      </c>
      <c r="B11" s="18" t="s">
        <v>42</v>
      </c>
      <c r="C11" s="18" t="str">
        <f>_xlfn.DISPIMG("ID_A3AEDE5563084EA0A21E101147DEAC01",1)</f>
        <v>=DISPIMG("ID_A3AEDE5563084EA0A21E101147DEAC01",1)</v>
      </c>
      <c r="D11" s="18" t="s">
        <v>18</v>
      </c>
      <c r="E11" s="18" t="s">
        <v>43</v>
      </c>
      <c r="F11" s="22" t="s">
        <v>44</v>
      </c>
      <c r="G11" s="21" t="s">
        <v>21</v>
      </c>
      <c r="H11" s="17">
        <v>12</v>
      </c>
      <c r="I11" s="17"/>
      <c r="J11" s="17">
        <f t="shared" si="0"/>
        <v>0</v>
      </c>
      <c r="K11" s="17"/>
    </row>
    <row r="12" s="2" customFormat="1" ht="145" customHeight="1" spans="1:11">
      <c r="A12" s="17">
        <v>10</v>
      </c>
      <c r="B12" s="18" t="s">
        <v>42</v>
      </c>
      <c r="C12" s="24" t="str">
        <f>_xlfn.DISPIMG("ID_5BBF578B658E429BB03ECD7357993AF3",1)</f>
        <v>=DISPIMG("ID_5BBF578B658E429BB03ECD7357993AF3",1)</v>
      </c>
      <c r="D12" s="21" t="s">
        <v>22</v>
      </c>
      <c r="E12" s="18" t="s">
        <v>23</v>
      </c>
      <c r="F12" s="20" t="s">
        <v>45</v>
      </c>
      <c r="G12" s="21" t="s">
        <v>16</v>
      </c>
      <c r="H12" s="21">
        <v>11</v>
      </c>
      <c r="I12" s="17"/>
      <c r="J12" s="17">
        <f t="shared" si="0"/>
        <v>0</v>
      </c>
      <c r="K12" s="17"/>
    </row>
    <row r="13" s="2" customFormat="1" ht="145" customHeight="1" spans="1:11">
      <c r="A13" s="17">
        <v>11</v>
      </c>
      <c r="B13" s="18" t="s">
        <v>46</v>
      </c>
      <c r="C13" s="17" t="str">
        <f>_xlfn.DISPIMG("ID_065D2EBD28E242E4B0E08A32FC551DBF",1)</f>
        <v>=DISPIMG("ID_065D2EBD28E242E4B0E08A32FC551DBF",1)</v>
      </c>
      <c r="D13" s="18" t="s">
        <v>47</v>
      </c>
      <c r="E13" s="18" t="s">
        <v>48</v>
      </c>
      <c r="F13" s="20" t="s">
        <v>49</v>
      </c>
      <c r="G13" s="21" t="s">
        <v>21</v>
      </c>
      <c r="H13" s="17">
        <v>1</v>
      </c>
      <c r="I13" s="17"/>
      <c r="J13" s="17">
        <f t="shared" si="0"/>
        <v>0</v>
      </c>
      <c r="K13" s="17"/>
    </row>
    <row r="14" s="2" customFormat="1" ht="145" customHeight="1" spans="1:11">
      <c r="A14" s="17">
        <v>12</v>
      </c>
      <c r="B14" s="18" t="s">
        <v>46</v>
      </c>
      <c r="C14" s="23" t="str">
        <f>_xlfn.DISPIMG("ID_E04074D451454697A2D1A66015A1F8B8",1)</f>
        <v>=DISPIMG("ID_E04074D451454697A2D1A66015A1F8B8",1)</v>
      </c>
      <c r="D14" s="18" t="s">
        <v>36</v>
      </c>
      <c r="E14" s="18" t="s">
        <v>50</v>
      </c>
      <c r="F14" s="22" t="s">
        <v>51</v>
      </c>
      <c r="G14" s="21" t="s">
        <v>21</v>
      </c>
      <c r="H14" s="17">
        <v>1</v>
      </c>
      <c r="I14" s="17"/>
      <c r="J14" s="17">
        <f t="shared" si="0"/>
        <v>0</v>
      </c>
      <c r="K14" s="17"/>
    </row>
    <row r="15" s="2" customFormat="1" ht="145" customHeight="1" spans="1:11">
      <c r="A15" s="17">
        <v>13</v>
      </c>
      <c r="B15" s="18" t="s">
        <v>52</v>
      </c>
      <c r="C15" s="17" t="str">
        <f>_xlfn.DISPIMG("ID_72B3C6E00B034A878052CA1990973E55",1)</f>
        <v>=DISPIMG("ID_72B3C6E00B034A878052CA1990973E55",1)</v>
      </c>
      <c r="D15" s="18" t="s">
        <v>18</v>
      </c>
      <c r="E15" s="21" t="s">
        <v>53</v>
      </c>
      <c r="F15" s="22" t="s">
        <v>20</v>
      </c>
      <c r="G15" s="21" t="s">
        <v>21</v>
      </c>
      <c r="H15" s="17">
        <v>10</v>
      </c>
      <c r="I15" s="17"/>
      <c r="J15" s="17">
        <f t="shared" si="0"/>
        <v>0</v>
      </c>
      <c r="K15" s="17"/>
    </row>
    <row r="16" s="2" customFormat="1" ht="145" customHeight="1" spans="1:11">
      <c r="A16" s="17">
        <v>14</v>
      </c>
      <c r="B16" s="18" t="s">
        <v>52</v>
      </c>
      <c r="C16" s="18" t="str">
        <f>_xlfn.DISPIMG("ID_B6A6FB9D4B4D46EB80E2FE98D88DF084",1)</f>
        <v>=DISPIMG("ID_B6A6FB9D4B4D46EB80E2FE98D88DF084",1)</v>
      </c>
      <c r="D16" s="18" t="s">
        <v>54</v>
      </c>
      <c r="E16" s="18" t="s">
        <v>55</v>
      </c>
      <c r="F16" s="22" t="s">
        <v>56</v>
      </c>
      <c r="G16" s="21" t="s">
        <v>16</v>
      </c>
      <c r="H16" s="17">
        <v>57</v>
      </c>
      <c r="I16" s="17"/>
      <c r="J16" s="17">
        <f t="shared" si="0"/>
        <v>0</v>
      </c>
      <c r="K16" s="17"/>
    </row>
    <row r="17" s="2" customFormat="1" ht="145" customHeight="1" spans="1:11">
      <c r="A17" s="17">
        <v>15</v>
      </c>
      <c r="B17" s="18" t="s">
        <v>57</v>
      </c>
      <c r="C17" s="18" t="str">
        <f>_xlfn.DISPIMG("ID_AADFE7D3CEE343D98B6FCCDA9DEA4353",1)</f>
        <v>=DISPIMG("ID_AADFE7D3CEE343D98B6FCCDA9DEA4353",1)</v>
      </c>
      <c r="D17" s="19" t="s">
        <v>13</v>
      </c>
      <c r="E17" s="19" t="s">
        <v>58</v>
      </c>
      <c r="F17" s="20" t="s">
        <v>15</v>
      </c>
      <c r="G17" s="21" t="s">
        <v>16</v>
      </c>
      <c r="H17" s="17">
        <v>5</v>
      </c>
      <c r="I17" s="17"/>
      <c r="J17" s="17">
        <f t="shared" si="0"/>
        <v>0</v>
      </c>
      <c r="K17" s="17"/>
    </row>
    <row r="18" s="2" customFormat="1" ht="145" customHeight="1" spans="1:11">
      <c r="A18" s="17">
        <v>16</v>
      </c>
      <c r="B18" s="18" t="s">
        <v>59</v>
      </c>
      <c r="C18" s="17" t="str">
        <f>_xlfn.DISPIMG("ID_AF57C47B46C14FA6B660E3119481A453",1)</f>
        <v>=DISPIMG("ID_AF57C47B46C14FA6B660E3119481A453",1)</v>
      </c>
      <c r="D18" s="19" t="s">
        <v>60</v>
      </c>
      <c r="E18" s="21" t="s">
        <v>61</v>
      </c>
      <c r="F18" s="20" t="s">
        <v>38</v>
      </c>
      <c r="G18" s="21" t="s">
        <v>21</v>
      </c>
      <c r="H18" s="17">
        <v>1</v>
      </c>
      <c r="I18" s="17"/>
      <c r="J18" s="17">
        <f t="shared" si="0"/>
        <v>0</v>
      </c>
      <c r="K18" s="17"/>
    </row>
    <row r="19" s="2" customFormat="1" ht="145" customHeight="1" spans="1:11">
      <c r="A19" s="17">
        <v>17</v>
      </c>
      <c r="B19" s="18" t="s">
        <v>62</v>
      </c>
      <c r="C19" s="24" t="str">
        <f>_xlfn.DISPIMG("ID_CC77C9DD929B4F9CA8E05C1E8B36229B",1)</f>
        <v>=DISPIMG("ID_CC77C9DD929B4F9CA8E05C1E8B36229B",1)</v>
      </c>
      <c r="D19" s="21" t="s">
        <v>18</v>
      </c>
      <c r="E19" s="19" t="s">
        <v>63</v>
      </c>
      <c r="F19" s="22" t="s">
        <v>44</v>
      </c>
      <c r="G19" s="21" t="s">
        <v>16</v>
      </c>
      <c r="H19" s="17">
        <v>7</v>
      </c>
      <c r="I19" s="17"/>
      <c r="J19" s="17">
        <f t="shared" si="0"/>
        <v>0</v>
      </c>
      <c r="K19" s="17"/>
    </row>
    <row r="20" s="2" customFormat="1" ht="145" customHeight="1" spans="1:11">
      <c r="A20" s="17">
        <v>18</v>
      </c>
      <c r="B20" s="18" t="s">
        <v>64</v>
      </c>
      <c r="C20" s="24" t="str">
        <f>_xlfn.DISPIMG("ID_6493596AEAB94C2A8B16AF8544F97E88",1)</f>
        <v>=DISPIMG("ID_6493596AEAB94C2A8B16AF8544F97E88",1)</v>
      </c>
      <c r="D20" s="19" t="s">
        <v>65</v>
      </c>
      <c r="E20" s="19" t="s">
        <v>66</v>
      </c>
      <c r="F20" s="20" t="s">
        <v>67</v>
      </c>
      <c r="G20" s="21" t="s">
        <v>21</v>
      </c>
      <c r="H20" s="21">
        <v>1</v>
      </c>
      <c r="I20" s="21"/>
      <c r="J20" s="17">
        <f t="shared" si="0"/>
        <v>0</v>
      </c>
      <c r="K20" s="17"/>
    </row>
    <row r="21" s="2" customFormat="1" ht="145" customHeight="1" spans="1:11">
      <c r="A21" s="17">
        <v>19</v>
      </c>
      <c r="B21" s="18" t="s">
        <v>64</v>
      </c>
      <c r="C21" s="17" t="str">
        <f>_xlfn.DISPIMG("ID_1A1F888BF82D4C50A0B2C5DF6F5F46EB",1)</f>
        <v>=DISPIMG("ID_1A1F888BF82D4C50A0B2C5DF6F5F46EB",1)</v>
      </c>
      <c r="D21" s="21" t="s">
        <v>68</v>
      </c>
      <c r="E21" s="18" t="s">
        <v>69</v>
      </c>
      <c r="F21" s="20" t="s">
        <v>70</v>
      </c>
      <c r="G21" s="21" t="s">
        <v>16</v>
      </c>
      <c r="H21" s="21">
        <v>8</v>
      </c>
      <c r="I21" s="21"/>
      <c r="J21" s="17">
        <f t="shared" si="0"/>
        <v>0</v>
      </c>
      <c r="K21" s="17"/>
    </row>
    <row r="22" s="3" customFormat="1" ht="145" customHeight="1" spans="1:12">
      <c r="A22" s="17">
        <v>20</v>
      </c>
      <c r="B22" s="18" t="s">
        <v>64</v>
      </c>
      <c r="C22" s="17" t="str">
        <f>_xlfn.DISPIMG("ID_B9CAA35895CC498987EDEFBE97BDB581",1)</f>
        <v>=DISPIMG("ID_B9CAA35895CC498987EDEFBE97BDB581",1)</v>
      </c>
      <c r="D22" s="21" t="s">
        <v>68</v>
      </c>
      <c r="E22" s="19" t="s">
        <v>71</v>
      </c>
      <c r="F22" s="20" t="s">
        <v>72</v>
      </c>
      <c r="G22" s="21" t="s">
        <v>16</v>
      </c>
      <c r="H22" s="21">
        <v>3</v>
      </c>
      <c r="I22" s="21"/>
      <c r="J22" s="17">
        <f t="shared" si="0"/>
        <v>0</v>
      </c>
      <c r="K22" s="17"/>
      <c r="L22" s="2"/>
    </row>
    <row r="23" s="3" customFormat="1" ht="145" customHeight="1" spans="1:12">
      <c r="A23" s="17">
        <v>21</v>
      </c>
      <c r="B23" s="18" t="s">
        <v>73</v>
      </c>
      <c r="C23" s="17" t="str">
        <f>_xlfn.DISPIMG("ID_C8D03404E39843E4B673940E8DC9D66A",1)</f>
        <v>=DISPIMG("ID_C8D03404E39843E4B673940E8DC9D66A",1)</v>
      </c>
      <c r="D23" s="21" t="s">
        <v>74</v>
      </c>
      <c r="E23" s="21" t="s">
        <v>75</v>
      </c>
      <c r="F23" s="20" t="s">
        <v>76</v>
      </c>
      <c r="G23" s="21" t="s">
        <v>16</v>
      </c>
      <c r="H23" s="21">
        <v>29</v>
      </c>
      <c r="I23" s="21"/>
      <c r="J23" s="17">
        <f t="shared" si="0"/>
        <v>0</v>
      </c>
      <c r="K23" s="17"/>
      <c r="L23" s="2"/>
    </row>
    <row r="24" s="3" customFormat="1" ht="145" customHeight="1" spans="1:12">
      <c r="A24" s="17">
        <v>22</v>
      </c>
      <c r="B24" s="18" t="s">
        <v>73</v>
      </c>
      <c r="C24" s="17" t="str">
        <f>_xlfn.DISPIMG("ID_2BCE9C6359D14EE4BCC2843041365B80",1)</f>
        <v>=DISPIMG("ID_2BCE9C6359D14EE4BCC2843041365B80",1)</v>
      </c>
      <c r="D24" s="18" t="s">
        <v>77</v>
      </c>
      <c r="E24" s="18" t="s">
        <v>23</v>
      </c>
      <c r="F24" s="20" t="s">
        <v>78</v>
      </c>
      <c r="G24" s="21" t="s">
        <v>16</v>
      </c>
      <c r="H24" s="21">
        <v>56</v>
      </c>
      <c r="I24" s="21"/>
      <c r="J24" s="17">
        <f t="shared" si="0"/>
        <v>0</v>
      </c>
      <c r="K24" s="17"/>
      <c r="L24" s="2"/>
    </row>
    <row r="25" s="3" customFormat="1" ht="145" customHeight="1" spans="1:12">
      <c r="A25" s="17">
        <v>23</v>
      </c>
      <c r="B25" s="18" t="s">
        <v>73</v>
      </c>
      <c r="C25" s="17" t="str">
        <f>_xlfn.DISPIMG("ID_F1E67E02D9AF42018578EA38D4D81E9C",1)</f>
        <v>=DISPIMG("ID_F1E67E02D9AF42018578EA38D4D81E9C",1)</v>
      </c>
      <c r="D25" s="19" t="s">
        <v>79</v>
      </c>
      <c r="E25" s="21" t="s">
        <v>80</v>
      </c>
      <c r="F25" s="20" t="s">
        <v>81</v>
      </c>
      <c r="G25" s="21" t="s">
        <v>21</v>
      </c>
      <c r="H25" s="21">
        <v>5</v>
      </c>
      <c r="I25" s="21"/>
      <c r="J25" s="17">
        <f t="shared" si="0"/>
        <v>0</v>
      </c>
      <c r="K25" s="17"/>
      <c r="L25" s="2"/>
    </row>
    <row r="26" s="3" customFormat="1" ht="145" customHeight="1" spans="1:12">
      <c r="A26" s="17">
        <v>24</v>
      </c>
      <c r="B26" s="18" t="s">
        <v>42</v>
      </c>
      <c r="C26" s="18" t="str">
        <f>_xlfn.DISPIMG("ID_0EB01CBEBC574D39AFBB18FE96FB76C0",1)</f>
        <v>=DISPIMG("ID_0EB01CBEBC574D39AFBB18FE96FB76C0",1)</v>
      </c>
      <c r="D26" s="18" t="s">
        <v>54</v>
      </c>
      <c r="E26" s="18" t="s">
        <v>82</v>
      </c>
      <c r="F26" s="20" t="s">
        <v>83</v>
      </c>
      <c r="G26" s="21" t="s">
        <v>16</v>
      </c>
      <c r="H26" s="21">
        <v>6</v>
      </c>
      <c r="I26" s="21"/>
      <c r="J26" s="17">
        <f t="shared" si="0"/>
        <v>0</v>
      </c>
      <c r="K26" s="17"/>
      <c r="L26" s="2"/>
    </row>
    <row r="27" s="3" customFormat="1" ht="145" customHeight="1" spans="1:12">
      <c r="A27" s="17">
        <v>25</v>
      </c>
      <c r="B27" s="18" t="s">
        <v>84</v>
      </c>
      <c r="C27" s="18" t="str">
        <f>_xlfn.DISPIMG("ID_EF3014C4D26A4722AC7F4F110B08D8CF",1)</f>
        <v>=DISPIMG("ID_EF3014C4D26A4722AC7F4F110B08D8CF",1)</v>
      </c>
      <c r="D27" s="19" t="s">
        <v>85</v>
      </c>
      <c r="E27" s="19" t="s">
        <v>86</v>
      </c>
      <c r="F27" s="20" t="s">
        <v>87</v>
      </c>
      <c r="G27" s="21" t="s">
        <v>21</v>
      </c>
      <c r="H27" s="21">
        <v>1</v>
      </c>
      <c r="I27" s="21"/>
      <c r="J27" s="17">
        <f t="shared" si="0"/>
        <v>0</v>
      </c>
      <c r="K27" s="17"/>
      <c r="L27" s="2"/>
    </row>
    <row r="28" s="3" customFormat="1" ht="145" customHeight="1" spans="1:12">
      <c r="A28" s="17">
        <v>26</v>
      </c>
      <c r="B28" s="18" t="s">
        <v>84</v>
      </c>
      <c r="C28" s="18" t="str">
        <f>_xlfn.DISPIMG("ID_AADFE7D3CEE343D98B6FCCDA9DEA4353",1)</f>
        <v>=DISPIMG("ID_AADFE7D3CEE343D98B6FCCDA9DEA4353",1)</v>
      </c>
      <c r="D28" s="19" t="s">
        <v>13</v>
      </c>
      <c r="E28" s="19" t="s">
        <v>88</v>
      </c>
      <c r="F28" s="20" t="s">
        <v>15</v>
      </c>
      <c r="G28" s="21" t="s">
        <v>16</v>
      </c>
      <c r="H28" s="21">
        <v>111</v>
      </c>
      <c r="I28" s="21"/>
      <c r="J28" s="17">
        <f t="shared" si="0"/>
        <v>0</v>
      </c>
      <c r="K28" s="17"/>
      <c r="L28" s="2"/>
    </row>
    <row r="29" s="4" customFormat="1" ht="145" customHeight="1" spans="1:12">
      <c r="A29" s="17">
        <v>27</v>
      </c>
      <c r="B29" s="25" t="s">
        <v>89</v>
      </c>
      <c r="C29" s="23" t="str">
        <f>_xlfn.DISPIMG("ID_19C3A007994F4D9DAB54EA1CF5132CBF",1)</f>
        <v>=DISPIMG("ID_19C3A007994F4D9DAB54EA1CF5132CBF",1)</v>
      </c>
      <c r="D29" s="19" t="s">
        <v>90</v>
      </c>
      <c r="E29" s="21" t="s">
        <v>91</v>
      </c>
      <c r="F29" s="20" t="s">
        <v>92</v>
      </c>
      <c r="G29" s="21" t="s">
        <v>16</v>
      </c>
      <c r="H29" s="21">
        <v>1</v>
      </c>
      <c r="I29" s="27"/>
      <c r="J29" s="17">
        <f t="shared" si="0"/>
        <v>0</v>
      </c>
      <c r="K29" s="24"/>
      <c r="L29" s="2"/>
    </row>
    <row r="30" s="4" customFormat="1" ht="145" customHeight="1" spans="1:12">
      <c r="A30" s="17">
        <v>28</v>
      </c>
      <c r="B30" s="25" t="s">
        <v>89</v>
      </c>
      <c r="C30" s="24" t="str">
        <f>_xlfn.DISPIMG("ID_E0A8AD85974C4D4C9331B9CA9FB10507",1)</f>
        <v>=DISPIMG("ID_E0A8AD85974C4D4C9331B9CA9FB10507",1)</v>
      </c>
      <c r="D30" s="19" t="s">
        <v>93</v>
      </c>
      <c r="E30" s="18" t="s">
        <v>23</v>
      </c>
      <c r="F30" s="22" t="s">
        <v>94</v>
      </c>
      <c r="G30" s="21" t="s">
        <v>16</v>
      </c>
      <c r="H30" s="21">
        <v>122</v>
      </c>
      <c r="I30" s="27"/>
      <c r="J30" s="17">
        <f t="shared" si="0"/>
        <v>0</v>
      </c>
      <c r="K30" s="24"/>
      <c r="L30" s="2"/>
    </row>
    <row r="31" s="3" customFormat="1" ht="145" customHeight="1" spans="1:12">
      <c r="A31" s="17">
        <v>29</v>
      </c>
      <c r="B31" s="25" t="s">
        <v>64</v>
      </c>
      <c r="C31" s="17" t="str">
        <f>_xlfn.DISPIMG("ID_DA74022F3ECA44ECA35374ABBBECEEA3",1)</f>
        <v>=DISPIMG("ID_DA74022F3ECA44ECA35374ABBBECEEA3",1)</v>
      </c>
      <c r="D31" s="18" t="s">
        <v>65</v>
      </c>
      <c r="E31" s="19" t="s">
        <v>95</v>
      </c>
      <c r="F31" s="20" t="s">
        <v>67</v>
      </c>
      <c r="G31" s="21" t="s">
        <v>21</v>
      </c>
      <c r="H31" s="21">
        <v>1</v>
      </c>
      <c r="I31" s="21"/>
      <c r="J31" s="17">
        <f t="shared" si="0"/>
        <v>0</v>
      </c>
      <c r="K31" s="17"/>
      <c r="L31" s="2"/>
    </row>
    <row r="32" s="4" customFormat="1" ht="145" customHeight="1" spans="1:12">
      <c r="A32" s="17">
        <v>30</v>
      </c>
      <c r="B32" s="25" t="s">
        <v>96</v>
      </c>
      <c r="C32" s="17" t="str">
        <f>_xlfn.DISPIMG("ID_9045F77479994021A1DDA9947121DA25",1)</f>
        <v>=DISPIMG("ID_9045F77479994021A1DDA9947121DA25",1)</v>
      </c>
      <c r="D32" s="26" t="s">
        <v>97</v>
      </c>
      <c r="E32" s="19" t="s">
        <v>98</v>
      </c>
      <c r="F32" s="20" t="s">
        <v>99</v>
      </c>
      <c r="G32" s="21" t="s">
        <v>16</v>
      </c>
      <c r="H32" s="27">
        <v>12</v>
      </c>
      <c r="I32" s="27"/>
      <c r="J32" s="17">
        <f t="shared" si="0"/>
        <v>0</v>
      </c>
      <c r="K32" s="24"/>
      <c r="L32" s="2"/>
    </row>
    <row r="33" s="4" customFormat="1" ht="145" customHeight="1" spans="1:12">
      <c r="A33" s="17">
        <v>31</v>
      </c>
      <c r="B33" s="25" t="s">
        <v>96</v>
      </c>
      <c r="C33" s="17" t="str">
        <f>_xlfn.DISPIMG("ID_3A34188DCC014E05B4DAB2F00F04D007",1)</f>
        <v>=DISPIMG("ID_3A34188DCC014E05B4DAB2F00F04D007",1)</v>
      </c>
      <c r="D33" s="26" t="s">
        <v>100</v>
      </c>
      <c r="E33" s="19" t="s">
        <v>101</v>
      </c>
      <c r="F33" s="20" t="s">
        <v>102</v>
      </c>
      <c r="G33" s="21" t="s">
        <v>16</v>
      </c>
      <c r="H33" s="27">
        <v>12</v>
      </c>
      <c r="I33" s="27"/>
      <c r="J33" s="17">
        <f t="shared" si="0"/>
        <v>0</v>
      </c>
      <c r="K33" s="24"/>
      <c r="L33" s="2"/>
    </row>
    <row r="34" s="4" customFormat="1" ht="145" customHeight="1" spans="1:12">
      <c r="A34" s="17">
        <v>32</v>
      </c>
      <c r="B34" s="25" t="s">
        <v>103</v>
      </c>
      <c r="C34" s="23" t="str">
        <f>_xlfn.DISPIMG("ID_525F65A88F1E469FAAB4CB78F7D0D945",1)</f>
        <v>=DISPIMG("ID_525F65A88F1E469FAAB4CB78F7D0D945",1)</v>
      </c>
      <c r="D34" s="19" t="s">
        <v>104</v>
      </c>
      <c r="E34" s="19" t="s">
        <v>105</v>
      </c>
      <c r="F34" s="20" t="s">
        <v>106</v>
      </c>
      <c r="G34" s="21" t="s">
        <v>21</v>
      </c>
      <c r="H34" s="27">
        <v>1</v>
      </c>
      <c r="I34" s="27"/>
      <c r="J34" s="17">
        <f t="shared" si="0"/>
        <v>0</v>
      </c>
      <c r="K34" s="24"/>
      <c r="L34" s="2"/>
    </row>
    <row r="35" s="4" customFormat="1" ht="145" customHeight="1" spans="1:12">
      <c r="A35" s="17">
        <v>33</v>
      </c>
      <c r="B35" s="25" t="s">
        <v>103</v>
      </c>
      <c r="C35" s="17" t="str">
        <f>_xlfn.DISPIMG("ID_E966B520400D465099AA9277F2A7472B",1)</f>
        <v>=DISPIMG("ID_E966B520400D465099AA9277F2A7472B",1)</v>
      </c>
      <c r="D35" s="18" t="s">
        <v>107</v>
      </c>
      <c r="E35" s="18" t="s">
        <v>108</v>
      </c>
      <c r="F35" s="20" t="s">
        <v>106</v>
      </c>
      <c r="G35" s="21" t="s">
        <v>21</v>
      </c>
      <c r="H35" s="27">
        <v>1</v>
      </c>
      <c r="I35" s="27"/>
      <c r="J35" s="17">
        <f t="shared" si="0"/>
        <v>0</v>
      </c>
      <c r="K35" s="24"/>
      <c r="L35" s="2"/>
    </row>
    <row r="36" s="4" customFormat="1" ht="145" customHeight="1" spans="1:12">
      <c r="A36" s="17">
        <v>34</v>
      </c>
      <c r="B36" s="25" t="s">
        <v>109</v>
      </c>
      <c r="C36" s="17" t="str">
        <f>_xlfn.DISPIMG("ID_7B2BD28F82CD45929B6BF8E72177D7E4",1)</f>
        <v>=DISPIMG("ID_7B2BD28F82CD45929B6BF8E72177D7E4",1)</v>
      </c>
      <c r="D36" s="19" t="s">
        <v>18</v>
      </c>
      <c r="E36" s="21" t="s">
        <v>110</v>
      </c>
      <c r="F36" s="22" t="s">
        <v>20</v>
      </c>
      <c r="G36" s="21" t="s">
        <v>16</v>
      </c>
      <c r="H36" s="27">
        <v>1</v>
      </c>
      <c r="I36" s="27"/>
      <c r="J36" s="17">
        <f t="shared" ref="J36:J67" si="1">I36*H36</f>
        <v>0</v>
      </c>
      <c r="K36" s="24"/>
      <c r="L36" s="2"/>
    </row>
    <row r="37" s="4" customFormat="1" ht="145" customHeight="1" spans="1:12">
      <c r="A37" s="17">
        <v>35</v>
      </c>
      <c r="B37" s="25" t="s">
        <v>111</v>
      </c>
      <c r="C37" s="17" t="str">
        <f>_xlfn.DISPIMG("ID_A57ECC6DA71140CA9375DB87F6BE6256",1)</f>
        <v>=DISPIMG("ID_A57ECC6DA71140CA9375DB87F6BE6256",1)</v>
      </c>
      <c r="D37" s="18" t="s">
        <v>112</v>
      </c>
      <c r="E37" s="18" t="s">
        <v>113</v>
      </c>
      <c r="F37" s="20" t="s">
        <v>114</v>
      </c>
      <c r="G37" s="21" t="s">
        <v>21</v>
      </c>
      <c r="H37" s="27">
        <v>1</v>
      </c>
      <c r="I37" s="27"/>
      <c r="J37" s="17">
        <f t="shared" si="1"/>
        <v>0</v>
      </c>
      <c r="K37" s="24"/>
      <c r="L37" s="2"/>
    </row>
    <row r="38" s="4" customFormat="1" ht="145" customHeight="1" spans="1:12">
      <c r="A38" s="17">
        <v>36</v>
      </c>
      <c r="B38" s="25" t="s">
        <v>115</v>
      </c>
      <c r="C38" s="23" t="str">
        <f>_xlfn.DISPIMG("ID_634B3EEAE6394F3A881A680951B2B417",1)</f>
        <v>=DISPIMG("ID_634B3EEAE6394F3A881A680951B2B417",1)</v>
      </c>
      <c r="D38" s="18" t="s">
        <v>116</v>
      </c>
      <c r="E38" s="18" t="s">
        <v>117</v>
      </c>
      <c r="F38" s="22" t="s">
        <v>118</v>
      </c>
      <c r="G38" s="21" t="s">
        <v>21</v>
      </c>
      <c r="H38" s="27">
        <v>6</v>
      </c>
      <c r="I38" s="27"/>
      <c r="J38" s="17">
        <f t="shared" si="1"/>
        <v>0</v>
      </c>
      <c r="K38" s="24"/>
      <c r="L38" s="2"/>
    </row>
    <row r="39" s="4" customFormat="1" ht="145" customHeight="1" spans="1:12">
      <c r="A39" s="17">
        <v>37</v>
      </c>
      <c r="B39" s="25" t="s">
        <v>119</v>
      </c>
      <c r="C39" s="24" t="str">
        <f>_xlfn.DISPIMG("ID_92DA1E1E212D4B049B8E0B2A8266C3A8",1)</f>
        <v>=DISPIMG("ID_92DA1E1E212D4B049B8E0B2A8266C3A8",1)</v>
      </c>
      <c r="D39" s="26" t="s">
        <v>120</v>
      </c>
      <c r="E39" s="27" t="s">
        <v>121</v>
      </c>
      <c r="F39" s="20" t="s">
        <v>122</v>
      </c>
      <c r="G39" s="27" t="s">
        <v>21</v>
      </c>
      <c r="H39" s="27">
        <v>4</v>
      </c>
      <c r="I39" s="27"/>
      <c r="J39" s="17">
        <f t="shared" si="1"/>
        <v>0</v>
      </c>
      <c r="K39" s="24"/>
      <c r="L39" s="2"/>
    </row>
    <row r="40" s="4" customFormat="1" ht="145" customHeight="1" spans="1:12">
      <c r="A40" s="17">
        <v>38</v>
      </c>
      <c r="B40" s="25" t="s">
        <v>119</v>
      </c>
      <c r="C40" s="17" t="str">
        <f>_xlfn.DISPIMG("ID_9C69DFABEEAE4DE89E12C950AD16850E",1)</f>
        <v>=DISPIMG("ID_9C69DFABEEAE4DE89E12C950AD16850E",1)</v>
      </c>
      <c r="D40" s="26" t="s">
        <v>123</v>
      </c>
      <c r="E40" s="27" t="s">
        <v>124</v>
      </c>
      <c r="F40" s="20" t="s">
        <v>125</v>
      </c>
      <c r="G40" s="27" t="s">
        <v>21</v>
      </c>
      <c r="H40" s="27">
        <v>1</v>
      </c>
      <c r="I40" s="27"/>
      <c r="J40" s="17">
        <f t="shared" si="1"/>
        <v>0</v>
      </c>
      <c r="K40" s="24"/>
      <c r="L40" s="2"/>
    </row>
    <row r="41" s="4" customFormat="1" ht="145" customHeight="1" spans="1:12">
      <c r="A41" s="17">
        <v>39</v>
      </c>
      <c r="B41" s="25" t="s">
        <v>126</v>
      </c>
      <c r="C41" s="17" t="str">
        <f>_xlfn.DISPIMG("ID_A57ECC6DA71140CA9375DB87F6BE6256",1)</f>
        <v>=DISPIMG("ID_A57ECC6DA71140CA9375DB87F6BE6256",1)</v>
      </c>
      <c r="D41" s="18" t="s">
        <v>112</v>
      </c>
      <c r="E41" s="18" t="s">
        <v>127</v>
      </c>
      <c r="F41" s="20" t="s">
        <v>114</v>
      </c>
      <c r="G41" s="21" t="s">
        <v>21</v>
      </c>
      <c r="H41" s="27">
        <v>1</v>
      </c>
      <c r="I41" s="27"/>
      <c r="J41" s="17">
        <f t="shared" si="1"/>
        <v>0</v>
      </c>
      <c r="K41" s="24"/>
      <c r="L41" s="2"/>
    </row>
    <row r="42" s="4" customFormat="1" ht="145" customHeight="1" spans="1:12">
      <c r="A42" s="17">
        <v>40</v>
      </c>
      <c r="B42" s="25" t="s">
        <v>126</v>
      </c>
      <c r="C42" s="17" t="str">
        <f>_xlfn.DISPIMG("ID_A57ECC6DA71140CA9375DB87F6BE6256",1)</f>
        <v>=DISPIMG("ID_A57ECC6DA71140CA9375DB87F6BE6256",1)</v>
      </c>
      <c r="D42" s="18" t="s">
        <v>112</v>
      </c>
      <c r="E42" s="18" t="s">
        <v>128</v>
      </c>
      <c r="F42" s="20" t="s">
        <v>114</v>
      </c>
      <c r="G42" s="21" t="s">
        <v>21</v>
      </c>
      <c r="H42" s="27">
        <v>1</v>
      </c>
      <c r="I42" s="27"/>
      <c r="J42" s="17">
        <f t="shared" si="1"/>
        <v>0</v>
      </c>
      <c r="K42" s="24"/>
      <c r="L42" s="2"/>
    </row>
    <row r="43" s="4" customFormat="1" ht="145" customHeight="1" spans="1:12">
      <c r="A43" s="17">
        <v>41</v>
      </c>
      <c r="B43" s="25" t="s">
        <v>129</v>
      </c>
      <c r="C43" s="23" t="str">
        <f>_xlfn.DISPIMG("ID_19C3A007994F4D9DAB54EA1CF5132CBF",1)</f>
        <v>=DISPIMG("ID_19C3A007994F4D9DAB54EA1CF5132CBF",1)</v>
      </c>
      <c r="D43" s="26" t="s">
        <v>130</v>
      </c>
      <c r="E43" s="27" t="s">
        <v>131</v>
      </c>
      <c r="F43" s="20" t="s">
        <v>92</v>
      </c>
      <c r="G43" s="27" t="s">
        <v>16</v>
      </c>
      <c r="H43" s="27">
        <v>1</v>
      </c>
      <c r="I43" s="27"/>
      <c r="J43" s="17">
        <f t="shared" si="1"/>
        <v>0</v>
      </c>
      <c r="K43" s="24"/>
      <c r="L43" s="2"/>
    </row>
    <row r="44" s="4" customFormat="1" ht="145" customHeight="1" spans="1:12">
      <c r="A44" s="17">
        <v>42</v>
      </c>
      <c r="B44" s="25" t="s">
        <v>129</v>
      </c>
      <c r="C44" s="23" t="str">
        <f>_xlfn.DISPIMG("ID_E8EEA6CE540348FEBF8D7B209061D1C5",1)</f>
        <v>=DISPIMG("ID_E8EEA6CE540348FEBF8D7B209061D1C5",1)</v>
      </c>
      <c r="D44" s="18" t="s">
        <v>25</v>
      </c>
      <c r="E44" s="27" t="s">
        <v>132</v>
      </c>
      <c r="F44" s="20" t="s">
        <v>27</v>
      </c>
      <c r="G44" s="27" t="s">
        <v>21</v>
      </c>
      <c r="H44" s="27">
        <v>42</v>
      </c>
      <c r="I44" s="21"/>
      <c r="J44" s="17">
        <f t="shared" si="1"/>
        <v>0</v>
      </c>
      <c r="K44" s="24"/>
      <c r="L44" s="2"/>
    </row>
    <row r="45" s="4" customFormat="1" ht="145" customHeight="1" spans="1:12">
      <c r="A45" s="17">
        <v>43</v>
      </c>
      <c r="B45" s="25" t="s">
        <v>42</v>
      </c>
      <c r="C45" s="17" t="str">
        <f>_xlfn.DISPIMG("ID_6EC8C0D4AA3D491E8AB96F44A9E9B067",1)</f>
        <v>=DISPIMG("ID_6EC8C0D4AA3D491E8AB96F44A9E9B067",1)</v>
      </c>
      <c r="D45" s="26" t="s">
        <v>74</v>
      </c>
      <c r="E45" s="27" t="s">
        <v>133</v>
      </c>
      <c r="F45" s="20" t="s">
        <v>67</v>
      </c>
      <c r="G45" s="27" t="s">
        <v>16</v>
      </c>
      <c r="H45" s="27">
        <v>40</v>
      </c>
      <c r="I45" s="27"/>
      <c r="J45" s="17">
        <f t="shared" si="1"/>
        <v>0</v>
      </c>
      <c r="K45" s="24"/>
      <c r="L45" s="2"/>
    </row>
    <row r="46" s="4" customFormat="1" ht="145" customHeight="1" spans="1:12">
      <c r="A46" s="17">
        <v>44</v>
      </c>
      <c r="B46" s="25" t="s">
        <v>42</v>
      </c>
      <c r="C46" s="17" t="str">
        <f>_xlfn.DISPIMG("ID_5116F9AB33F5477F957AAA269599DE1D",1)</f>
        <v>=DISPIMG("ID_5116F9AB33F5477F957AAA269599DE1D",1)</v>
      </c>
      <c r="D46" s="26" t="s">
        <v>134</v>
      </c>
      <c r="E46" s="27" t="s">
        <v>101</v>
      </c>
      <c r="F46" s="20" t="s">
        <v>24</v>
      </c>
      <c r="G46" s="27" t="s">
        <v>16</v>
      </c>
      <c r="H46" s="27">
        <v>20</v>
      </c>
      <c r="I46" s="27"/>
      <c r="J46" s="17">
        <f t="shared" si="1"/>
        <v>0</v>
      </c>
      <c r="K46" s="24"/>
      <c r="L46" s="2"/>
    </row>
    <row r="47" s="4" customFormat="1" ht="145" customHeight="1" spans="1:12">
      <c r="A47" s="17">
        <v>45</v>
      </c>
      <c r="B47" s="25" t="s">
        <v>42</v>
      </c>
      <c r="C47" s="17" t="str">
        <f>_xlfn.DISPIMG("ID_F1E67E02D9AF42018578EA38D4D81E9C",1)</f>
        <v>=DISPIMG("ID_F1E67E02D9AF42018578EA38D4D81E9C",1)</v>
      </c>
      <c r="D47" s="26" t="s">
        <v>79</v>
      </c>
      <c r="E47" s="27" t="s">
        <v>135</v>
      </c>
      <c r="F47" s="20" t="s">
        <v>81</v>
      </c>
      <c r="G47" s="27" t="s">
        <v>21</v>
      </c>
      <c r="H47" s="27">
        <v>1</v>
      </c>
      <c r="I47" s="27"/>
      <c r="J47" s="17">
        <f t="shared" si="1"/>
        <v>0</v>
      </c>
      <c r="K47" s="24"/>
      <c r="L47" s="2"/>
    </row>
    <row r="48" s="4" customFormat="1" ht="145" customHeight="1" spans="1:12">
      <c r="A48" s="17">
        <v>46</v>
      </c>
      <c r="B48" s="25" t="s">
        <v>136</v>
      </c>
      <c r="C48" s="24" t="str">
        <f>_xlfn.DISPIMG("ID_6493596AEAB94C2A8B16AF8544F97E88",1)</f>
        <v>=DISPIMG("ID_6493596AEAB94C2A8B16AF8544F97E88",1)</v>
      </c>
      <c r="D48" s="19" t="s">
        <v>136</v>
      </c>
      <c r="E48" s="26" t="s">
        <v>137</v>
      </c>
      <c r="F48" s="20" t="s">
        <v>67</v>
      </c>
      <c r="G48" s="27" t="s">
        <v>21</v>
      </c>
      <c r="H48" s="27">
        <v>4</v>
      </c>
      <c r="I48" s="27"/>
      <c r="J48" s="17">
        <f t="shared" si="1"/>
        <v>0</v>
      </c>
      <c r="K48" s="24"/>
      <c r="L48" s="2"/>
    </row>
    <row r="49" customFormat="1" ht="145" customHeight="1" spans="1:11">
      <c r="A49" s="17">
        <v>47</v>
      </c>
      <c r="B49" s="18" t="s">
        <v>138</v>
      </c>
      <c r="C49" s="23" t="str">
        <f>_xlfn.DISPIMG("ID_FABD13BA4FFB49F0A3E3D91228ACAF42",1)</f>
        <v>=DISPIMG("ID_FABD13BA4FFB49F0A3E3D91228ACAF42",1)</v>
      </c>
      <c r="D49" s="18" t="s">
        <v>139</v>
      </c>
      <c r="E49" s="18" t="s">
        <v>140</v>
      </c>
      <c r="F49" s="22" t="s">
        <v>141</v>
      </c>
      <c r="G49" s="21" t="s">
        <v>21</v>
      </c>
      <c r="H49" s="21">
        <v>2</v>
      </c>
      <c r="I49" s="21"/>
      <c r="J49" s="17">
        <f t="shared" si="1"/>
        <v>0</v>
      </c>
      <c r="K49" s="24"/>
    </row>
    <row r="50" customFormat="1" ht="145" customHeight="1" spans="1:11">
      <c r="A50" s="17">
        <v>48</v>
      </c>
      <c r="B50" s="18" t="s">
        <v>142</v>
      </c>
      <c r="C50" s="18" t="str">
        <f>_xlfn.DISPIMG("ID_F619E0056EDB4951A473BA132CFBC77F",1)</f>
        <v>=DISPIMG("ID_F619E0056EDB4951A473BA132CFBC77F",1)</v>
      </c>
      <c r="D50" s="18" t="s">
        <v>54</v>
      </c>
      <c r="E50" s="18" t="s">
        <v>55</v>
      </c>
      <c r="F50" s="22" t="s">
        <v>143</v>
      </c>
      <c r="G50" s="21" t="s">
        <v>16</v>
      </c>
      <c r="H50" s="21">
        <v>77</v>
      </c>
      <c r="I50" s="21"/>
      <c r="J50" s="17">
        <f t="shared" si="1"/>
        <v>0</v>
      </c>
      <c r="K50" s="24"/>
    </row>
    <row r="51" customFormat="1" ht="145" customHeight="1" spans="1:11">
      <c r="A51" s="17">
        <v>49</v>
      </c>
      <c r="B51" s="18" t="s">
        <v>142</v>
      </c>
      <c r="C51" s="23" t="str">
        <f>_xlfn.DISPIMG("ID_9AB6D876BD234FDEB34FD7E7A42F087D",1)</f>
        <v>=DISPIMG("ID_9AB6D876BD234FDEB34FD7E7A42F087D",1)</v>
      </c>
      <c r="D51" s="18" t="s">
        <v>144</v>
      </c>
      <c r="E51" s="18" t="s">
        <v>23</v>
      </c>
      <c r="F51" s="22" t="s">
        <v>145</v>
      </c>
      <c r="G51" s="21" t="s">
        <v>16</v>
      </c>
      <c r="H51" s="21">
        <v>38</v>
      </c>
      <c r="I51" s="21"/>
      <c r="J51" s="17">
        <f t="shared" si="1"/>
        <v>0</v>
      </c>
      <c r="K51" s="24"/>
    </row>
    <row r="52" customFormat="1" ht="145" customHeight="1" spans="1:11">
      <c r="A52" s="17">
        <v>50</v>
      </c>
      <c r="B52" s="18" t="s">
        <v>42</v>
      </c>
      <c r="C52" s="17" t="str">
        <f>_xlfn.DISPIMG("ID_158B65A84C8A40A9B9BBE04A9F3D8CB5",1)</f>
        <v>=DISPIMG("ID_158B65A84C8A40A9B9BBE04A9F3D8CB5",1)</v>
      </c>
      <c r="D52" s="21" t="s">
        <v>146</v>
      </c>
      <c r="E52" s="19" t="s">
        <v>147</v>
      </c>
      <c r="F52" s="20" t="s">
        <v>72</v>
      </c>
      <c r="G52" s="21" t="s">
        <v>16</v>
      </c>
      <c r="H52" s="21">
        <v>1</v>
      </c>
      <c r="I52" s="21"/>
      <c r="J52" s="17">
        <f t="shared" si="1"/>
        <v>0</v>
      </c>
      <c r="K52" s="24"/>
    </row>
    <row r="53" customFormat="1" ht="145" customHeight="1" spans="1:11">
      <c r="A53" s="17">
        <v>51</v>
      </c>
      <c r="B53" s="18" t="s">
        <v>148</v>
      </c>
      <c r="C53" s="23" t="str">
        <f>_xlfn.DISPIMG("ID_8AD6FDE7EF364102B6BA35D87A9CD161",1)</f>
        <v>=DISPIMG("ID_8AD6FDE7EF364102B6BA35D87A9CD161",1)</v>
      </c>
      <c r="D53" s="21" t="s">
        <v>149</v>
      </c>
      <c r="E53" s="19" t="s">
        <v>150</v>
      </c>
      <c r="F53" s="20" t="s">
        <v>151</v>
      </c>
      <c r="G53" s="21" t="s">
        <v>16</v>
      </c>
      <c r="H53" s="21">
        <v>3</v>
      </c>
      <c r="I53" s="21"/>
      <c r="J53" s="17">
        <f t="shared" si="1"/>
        <v>0</v>
      </c>
      <c r="K53" s="24"/>
    </row>
    <row r="54" customFormat="1" ht="145" customHeight="1" spans="1:11">
      <c r="A54" s="17">
        <v>52</v>
      </c>
      <c r="B54" s="18" t="s">
        <v>148</v>
      </c>
      <c r="C54" s="17" t="str">
        <f>_xlfn.DISPIMG("ID_621E777CE9224F93B0C4B3B5BED8E254",1)</f>
        <v>=DISPIMG("ID_621E777CE9224F93B0C4B3B5BED8E254",1)</v>
      </c>
      <c r="D54" s="21" t="s">
        <v>152</v>
      </c>
      <c r="E54" s="19" t="s">
        <v>153</v>
      </c>
      <c r="F54" s="20" t="s">
        <v>154</v>
      </c>
      <c r="G54" s="21" t="s">
        <v>16</v>
      </c>
      <c r="H54" s="21">
        <v>1</v>
      </c>
      <c r="I54" s="21"/>
      <c r="J54" s="17">
        <f t="shared" si="1"/>
        <v>0</v>
      </c>
      <c r="K54" s="24"/>
    </row>
    <row r="55" customFormat="1" ht="145" customHeight="1" spans="1:11">
      <c r="A55" s="17">
        <v>53</v>
      </c>
      <c r="B55" s="18" t="s">
        <v>155</v>
      </c>
      <c r="C55" s="24" t="str">
        <f>_xlfn.DISPIMG("ID_1535A37EC9BC4B01B5CAD2EA3D5A5B28",1)</f>
        <v>=DISPIMG("ID_1535A37EC9BC4B01B5CAD2EA3D5A5B28",1)</v>
      </c>
      <c r="D55" s="21" t="s">
        <v>18</v>
      </c>
      <c r="E55" s="19" t="s">
        <v>156</v>
      </c>
      <c r="F55" s="20" t="s">
        <v>157</v>
      </c>
      <c r="G55" s="21" t="s">
        <v>21</v>
      </c>
      <c r="H55" s="21">
        <v>2</v>
      </c>
      <c r="I55" s="21"/>
      <c r="J55" s="17">
        <f t="shared" si="1"/>
        <v>0</v>
      </c>
      <c r="K55" s="24"/>
    </row>
    <row r="56" customFormat="1" ht="145" customHeight="1" spans="1:11">
      <c r="A56" s="17">
        <v>54</v>
      </c>
      <c r="B56" s="18"/>
      <c r="C56" s="24" t="str">
        <f>_xlfn.DISPIMG("ID_A1EB091E9CBE4E728561A9AC2F8A74F8",1)</f>
        <v>=DISPIMG("ID_A1EB091E9CBE4E728561A9AC2F8A74F8",1)</v>
      </c>
      <c r="D56" s="21" t="s">
        <v>158</v>
      </c>
      <c r="E56" s="19" t="s">
        <v>159</v>
      </c>
      <c r="F56" s="20" t="s">
        <v>160</v>
      </c>
      <c r="G56" s="21" t="s">
        <v>21</v>
      </c>
      <c r="H56" s="21">
        <v>4</v>
      </c>
      <c r="I56" s="21"/>
      <c r="J56" s="17">
        <f t="shared" si="1"/>
        <v>0</v>
      </c>
      <c r="K56" s="24"/>
    </row>
    <row r="57" customFormat="1" ht="145" customHeight="1" spans="1:11">
      <c r="A57" s="17">
        <v>55</v>
      </c>
      <c r="B57" s="18" t="s">
        <v>161</v>
      </c>
      <c r="C57" s="17" t="str">
        <f>_xlfn.DISPIMG("ID_DA74022F3ECA44ECA35374ABBBECEEA3",1)</f>
        <v>=DISPIMG("ID_DA74022F3ECA44ECA35374ABBBECEEA3",1)</v>
      </c>
      <c r="D57" s="21" t="s">
        <v>136</v>
      </c>
      <c r="E57" s="19" t="s">
        <v>162</v>
      </c>
      <c r="F57" s="20" t="s">
        <v>67</v>
      </c>
      <c r="G57" s="21" t="s">
        <v>21</v>
      </c>
      <c r="H57" s="21">
        <v>1</v>
      </c>
      <c r="I57" s="21"/>
      <c r="J57" s="17">
        <f t="shared" si="1"/>
        <v>0</v>
      </c>
      <c r="K57" s="17"/>
    </row>
    <row r="58" customFormat="1" ht="145" customHeight="1" spans="1:11">
      <c r="A58" s="17">
        <v>56</v>
      </c>
      <c r="B58" s="18" t="s">
        <v>62</v>
      </c>
      <c r="C58" s="17" t="str">
        <f>_xlfn.DISPIMG("ID_4407164B87524CE69957D4A068EA5C1A",1)</f>
        <v>=DISPIMG("ID_4407164B87524CE69957D4A068EA5C1A",1)</v>
      </c>
      <c r="D58" s="19" t="s">
        <v>74</v>
      </c>
      <c r="E58" s="19" t="s">
        <v>163</v>
      </c>
      <c r="F58" s="20" t="s">
        <v>76</v>
      </c>
      <c r="G58" s="21" t="s">
        <v>21</v>
      </c>
      <c r="H58" s="21">
        <v>19</v>
      </c>
      <c r="I58" s="21"/>
      <c r="J58" s="17">
        <f t="shared" si="1"/>
        <v>0</v>
      </c>
      <c r="K58" s="17"/>
    </row>
    <row r="59" customFormat="1" ht="145" customHeight="1" spans="1:11">
      <c r="A59" s="17">
        <v>57</v>
      </c>
      <c r="B59" s="18" t="s">
        <v>62</v>
      </c>
      <c r="C59" s="17" t="str">
        <f>_xlfn.DISPIMG("ID_4B24EFDDA4EA4AE58D429095BF67411D",1)</f>
        <v>=DISPIMG("ID_4B24EFDDA4EA4AE58D429095BF67411D",1)</v>
      </c>
      <c r="D59" s="19" t="s">
        <v>18</v>
      </c>
      <c r="E59" s="19" t="s">
        <v>50</v>
      </c>
      <c r="F59" s="20" t="s">
        <v>164</v>
      </c>
      <c r="G59" s="21" t="s">
        <v>21</v>
      </c>
      <c r="H59" s="21">
        <v>1</v>
      </c>
      <c r="I59" s="21"/>
      <c r="J59" s="17">
        <f t="shared" si="1"/>
        <v>0</v>
      </c>
      <c r="K59" s="17"/>
    </row>
    <row r="60" customFormat="1" ht="145" customHeight="1" spans="1:11">
      <c r="A60" s="17">
        <v>58</v>
      </c>
      <c r="B60" s="18" t="s">
        <v>62</v>
      </c>
      <c r="C60" s="18" t="str">
        <f>_xlfn.DISPIMG("ID_4729E6F080C54F9E91E3CF170F02AE2D",1)</f>
        <v>=DISPIMG("ID_4729E6F080C54F9E91E3CF170F02AE2D",1)</v>
      </c>
      <c r="D60" s="18" t="s">
        <v>165</v>
      </c>
      <c r="E60" s="18" t="s">
        <v>166</v>
      </c>
      <c r="F60" s="22" t="s">
        <v>167</v>
      </c>
      <c r="G60" s="21" t="s">
        <v>21</v>
      </c>
      <c r="H60" s="21">
        <v>20</v>
      </c>
      <c r="I60" s="21"/>
      <c r="J60" s="17">
        <f t="shared" si="1"/>
        <v>0</v>
      </c>
      <c r="K60" s="17"/>
    </row>
    <row r="61" customFormat="1" ht="145" customHeight="1" spans="1:11">
      <c r="A61" s="17">
        <v>59</v>
      </c>
      <c r="B61" s="18" t="s">
        <v>168</v>
      </c>
      <c r="C61" s="24" t="str">
        <f>_xlfn.DISPIMG("ID_6493596AEAB94C2A8B16AF8544F97E88",1)</f>
        <v>=DISPIMG("ID_6493596AEAB94C2A8B16AF8544F97E88",1)</v>
      </c>
      <c r="D61" s="21" t="s">
        <v>136</v>
      </c>
      <c r="E61" s="19" t="s">
        <v>169</v>
      </c>
      <c r="F61" s="20" t="s">
        <v>67</v>
      </c>
      <c r="G61" s="21" t="s">
        <v>21</v>
      </c>
      <c r="H61" s="21">
        <v>1</v>
      </c>
      <c r="I61" s="21"/>
      <c r="J61" s="17">
        <f t="shared" si="1"/>
        <v>0</v>
      </c>
      <c r="K61" s="17"/>
    </row>
    <row r="62" customFormat="1" ht="145" customHeight="1" spans="1:11">
      <c r="A62" s="17">
        <v>60</v>
      </c>
      <c r="B62" s="18" t="s">
        <v>170</v>
      </c>
      <c r="C62" s="17" t="str">
        <f>_xlfn.DISPIMG("ID_915EE33CBDF245DF987323398D49027F",1)</f>
        <v>=DISPIMG("ID_915EE33CBDF245DF987323398D49027F",1)</v>
      </c>
      <c r="D62" s="21" t="s">
        <v>112</v>
      </c>
      <c r="E62" s="19" t="s">
        <v>171</v>
      </c>
      <c r="F62" s="20" t="s">
        <v>114</v>
      </c>
      <c r="G62" s="21" t="s">
        <v>21</v>
      </c>
      <c r="H62" s="21">
        <v>3</v>
      </c>
      <c r="I62" s="21"/>
      <c r="J62" s="17">
        <f t="shared" si="1"/>
        <v>0</v>
      </c>
      <c r="K62" s="17"/>
    </row>
    <row r="63" customFormat="1" ht="145" customHeight="1" spans="1:11">
      <c r="A63" s="17">
        <v>61</v>
      </c>
      <c r="B63" s="18" t="s">
        <v>170</v>
      </c>
      <c r="C63" s="17" t="str">
        <f>_xlfn.DISPIMG("ID_9735F35382AE4D32A0A5C1BEDCB98306",1)</f>
        <v>=DISPIMG("ID_9735F35382AE4D32A0A5C1BEDCB98306",1)</v>
      </c>
      <c r="D63" s="21" t="s">
        <v>112</v>
      </c>
      <c r="E63" s="19" t="s">
        <v>172</v>
      </c>
      <c r="F63" s="20" t="s">
        <v>114</v>
      </c>
      <c r="G63" s="21" t="s">
        <v>21</v>
      </c>
      <c r="H63" s="21">
        <v>5</v>
      </c>
      <c r="I63" s="21"/>
      <c r="J63" s="17">
        <f t="shared" si="1"/>
        <v>0</v>
      </c>
      <c r="K63" s="17"/>
    </row>
    <row r="64" customFormat="1" ht="145" customHeight="1" spans="1:11">
      <c r="A64" s="17">
        <v>62</v>
      </c>
      <c r="B64" s="18" t="s">
        <v>170</v>
      </c>
      <c r="C64" s="17" t="str">
        <f>_xlfn.DISPIMG("ID_9735F35382AE4D32A0A5C1BEDCB98306",1)</f>
        <v>=DISPIMG("ID_9735F35382AE4D32A0A5C1BEDCB98306",1)</v>
      </c>
      <c r="D64" s="21" t="s">
        <v>112</v>
      </c>
      <c r="E64" s="19" t="s">
        <v>173</v>
      </c>
      <c r="F64" s="20" t="s">
        <v>114</v>
      </c>
      <c r="G64" s="21" t="s">
        <v>21</v>
      </c>
      <c r="H64" s="21">
        <v>4</v>
      </c>
      <c r="I64" s="21"/>
      <c r="J64" s="17">
        <f t="shared" si="1"/>
        <v>0</v>
      </c>
      <c r="K64" s="17"/>
    </row>
    <row r="65" customFormat="1" ht="145" customHeight="1" spans="1:11">
      <c r="A65" s="17">
        <v>63</v>
      </c>
      <c r="B65" s="18" t="s">
        <v>174</v>
      </c>
      <c r="C65" s="23" t="str">
        <f>_xlfn.DISPIMG("ID_E3C72EA77BF94C809F1BE864E0BC3776",1)</f>
        <v>=DISPIMG("ID_E3C72EA77BF94C809F1BE864E0BC3776",1)</v>
      </c>
      <c r="D65" s="18" t="s">
        <v>139</v>
      </c>
      <c r="E65" s="18" t="s">
        <v>175</v>
      </c>
      <c r="F65" s="22" t="s">
        <v>176</v>
      </c>
      <c r="G65" s="21" t="s">
        <v>21</v>
      </c>
      <c r="H65" s="21">
        <v>1</v>
      </c>
      <c r="I65" s="21"/>
      <c r="J65" s="17">
        <f t="shared" si="1"/>
        <v>0</v>
      </c>
      <c r="K65" s="17"/>
    </row>
    <row r="66" customFormat="1" ht="145" customHeight="1" spans="1:11">
      <c r="A66" s="17">
        <v>64</v>
      </c>
      <c r="B66" s="18" t="s">
        <v>177</v>
      </c>
      <c r="C66" s="17" t="str">
        <f>_xlfn.DISPIMG("ID_0F6BB5A242064EF3802F0D51665E9C6A",1)</f>
        <v>=DISPIMG("ID_0F6BB5A242064EF3802F0D51665E9C6A",1)</v>
      </c>
      <c r="D66" s="21" t="s">
        <v>178</v>
      </c>
      <c r="E66" s="19" t="s">
        <v>179</v>
      </c>
      <c r="F66" s="20" t="s">
        <v>180</v>
      </c>
      <c r="G66" s="21" t="s">
        <v>16</v>
      </c>
      <c r="H66" s="21">
        <v>2</v>
      </c>
      <c r="I66" s="21"/>
      <c r="J66" s="17">
        <f t="shared" si="1"/>
        <v>0</v>
      </c>
      <c r="K66" s="17"/>
    </row>
    <row r="67" customFormat="1" ht="145" customHeight="1" spans="1:11">
      <c r="A67" s="17">
        <v>65</v>
      </c>
      <c r="B67" s="18" t="s">
        <v>177</v>
      </c>
      <c r="C67" s="17" t="str">
        <f>_xlfn.DISPIMG("ID_6D272DF83C0B443FA042ED77403DD3C0",1)</f>
        <v>=DISPIMG("ID_6D272DF83C0B443FA042ED77403DD3C0",1)</v>
      </c>
      <c r="D67" s="21" t="s">
        <v>181</v>
      </c>
      <c r="E67" s="19" t="s">
        <v>182</v>
      </c>
      <c r="F67" s="20" t="s">
        <v>183</v>
      </c>
      <c r="G67" s="21" t="s">
        <v>16</v>
      </c>
      <c r="H67" s="21">
        <v>1</v>
      </c>
      <c r="I67" s="21"/>
      <c r="J67" s="17">
        <f t="shared" si="1"/>
        <v>0</v>
      </c>
      <c r="K67" s="17"/>
    </row>
    <row r="68" customFormat="1" ht="145" customHeight="1" spans="1:11">
      <c r="A68" s="17">
        <v>66</v>
      </c>
      <c r="B68" s="25"/>
      <c r="C68" s="23" t="str">
        <f>_xlfn.DISPIMG("ID_02DEC1A3E2D64F12B353F9329A366636",1)</f>
        <v>=DISPIMG("ID_02DEC1A3E2D64F12B353F9329A366636",1)</v>
      </c>
      <c r="D68" s="19" t="s">
        <v>158</v>
      </c>
      <c r="E68" s="19" t="s">
        <v>184</v>
      </c>
      <c r="F68" s="20" t="s">
        <v>185</v>
      </c>
      <c r="G68" s="21" t="s">
        <v>21</v>
      </c>
      <c r="H68" s="21">
        <v>7</v>
      </c>
      <c r="I68" s="21"/>
      <c r="J68" s="17">
        <f t="shared" ref="J68:J99" si="2">I68*H68</f>
        <v>0</v>
      </c>
      <c r="K68" s="24"/>
    </row>
    <row r="69" s="5" customFormat="1" ht="145" customHeight="1" spans="1:11">
      <c r="A69" s="17">
        <v>67</v>
      </c>
      <c r="B69" s="18" t="s">
        <v>186</v>
      </c>
      <c r="C69" s="17" t="str">
        <f>_xlfn.DISPIMG("ID_634B3EEAE6394F3A881A680951B2B417",1)</f>
        <v>=DISPIMG("ID_634B3EEAE6394F3A881A680951B2B417",1)</v>
      </c>
      <c r="D69" s="18" t="s">
        <v>187</v>
      </c>
      <c r="E69" s="18" t="s">
        <v>117</v>
      </c>
      <c r="F69" s="22" t="s">
        <v>118</v>
      </c>
      <c r="G69" s="17" t="s">
        <v>16</v>
      </c>
      <c r="H69" s="21">
        <v>338</v>
      </c>
      <c r="I69" s="18"/>
      <c r="J69" s="17">
        <f t="shared" si="2"/>
        <v>0</v>
      </c>
      <c r="K69" s="18"/>
    </row>
    <row r="70" s="5" customFormat="1" ht="145" customHeight="1" spans="1:11">
      <c r="A70" s="17">
        <v>68</v>
      </c>
      <c r="B70" s="18" t="s">
        <v>186</v>
      </c>
      <c r="C70" s="17" t="str">
        <f>_xlfn.DISPIMG("ID_70080DF66B6946EC8251C07FA8BC1C76",1)</f>
        <v>=DISPIMG("ID_70080DF66B6946EC8251C07FA8BC1C76",1)</v>
      </c>
      <c r="D70" s="18" t="s">
        <v>188</v>
      </c>
      <c r="E70" s="17" t="s">
        <v>189</v>
      </c>
      <c r="F70" s="22" t="s">
        <v>190</v>
      </c>
      <c r="G70" s="17" t="s">
        <v>16</v>
      </c>
      <c r="H70" s="21">
        <v>296</v>
      </c>
      <c r="I70" s="18"/>
      <c r="J70" s="17">
        <f t="shared" si="2"/>
        <v>0</v>
      </c>
      <c r="K70" s="18"/>
    </row>
    <row r="71" s="5" customFormat="1" ht="145" customHeight="1" spans="1:11">
      <c r="A71" s="17">
        <v>69</v>
      </c>
      <c r="B71" s="18" t="s">
        <v>186</v>
      </c>
      <c r="C71" s="17" t="str">
        <f>_xlfn.DISPIMG("ID_87DE1A6318FA4DE99071E23AE30DB148",1)</f>
        <v>=DISPIMG("ID_87DE1A6318FA4DE99071E23AE30DB148",1)</v>
      </c>
      <c r="D71" s="18" t="s">
        <v>191</v>
      </c>
      <c r="E71" s="18" t="s">
        <v>192</v>
      </c>
      <c r="F71" s="22" t="s">
        <v>193</v>
      </c>
      <c r="G71" s="17" t="s">
        <v>16</v>
      </c>
      <c r="H71" s="21">
        <v>296</v>
      </c>
      <c r="I71" s="18"/>
      <c r="J71" s="17">
        <f t="shared" si="2"/>
        <v>0</v>
      </c>
      <c r="K71" s="18"/>
    </row>
    <row r="72" s="5" customFormat="1" ht="145" customHeight="1" spans="1:11">
      <c r="A72" s="17">
        <v>70</v>
      </c>
      <c r="B72" s="18" t="s">
        <v>186</v>
      </c>
      <c r="C72" s="23" t="str">
        <f>_xlfn.DISPIMG("ID_12ACD31FC3E047D884E4F56A85C42EFA",1)</f>
        <v>=DISPIMG("ID_12ACD31FC3E047D884E4F56A85C42EFA",1)</v>
      </c>
      <c r="D72" s="19" t="s">
        <v>194</v>
      </c>
      <c r="E72" s="21" t="s">
        <v>195</v>
      </c>
      <c r="F72" s="20" t="s">
        <v>185</v>
      </c>
      <c r="G72" s="21" t="s">
        <v>21</v>
      </c>
      <c r="H72" s="21">
        <v>168</v>
      </c>
      <c r="I72" s="18"/>
      <c r="J72" s="17">
        <f t="shared" si="2"/>
        <v>0</v>
      </c>
      <c r="K72" s="18"/>
    </row>
    <row r="73" s="5" customFormat="1" ht="145" customHeight="1" spans="1:11">
      <c r="A73" s="17">
        <v>71</v>
      </c>
      <c r="B73" s="18" t="s">
        <v>186</v>
      </c>
      <c r="C73" s="23"/>
      <c r="D73" s="19" t="s">
        <v>196</v>
      </c>
      <c r="E73" s="21" t="s">
        <v>197</v>
      </c>
      <c r="F73" s="20"/>
      <c r="G73" s="21" t="s">
        <v>21</v>
      </c>
      <c r="H73" s="21">
        <v>80</v>
      </c>
      <c r="I73" s="18"/>
      <c r="J73" s="17">
        <f t="shared" si="2"/>
        <v>0</v>
      </c>
      <c r="K73" s="18"/>
    </row>
    <row r="74" s="5" customFormat="1" ht="145" customHeight="1" spans="1:11">
      <c r="A74" s="17">
        <v>72</v>
      </c>
      <c r="B74" s="18" t="s">
        <v>198</v>
      </c>
      <c r="C74" s="23" t="str">
        <f>_xlfn.DISPIMG("ID_7E1CD403A70D45EFA9DFB63C1E831110",1)</f>
        <v>=DISPIMG("ID_7E1CD403A70D45EFA9DFB63C1E831110",1)</v>
      </c>
      <c r="D74" s="21" t="s">
        <v>199</v>
      </c>
      <c r="E74" s="18" t="s">
        <v>23</v>
      </c>
      <c r="F74" s="20" t="s">
        <v>200</v>
      </c>
      <c r="G74" s="21" t="s">
        <v>201</v>
      </c>
      <c r="H74" s="21">
        <v>32</v>
      </c>
      <c r="I74" s="18"/>
      <c r="J74" s="17">
        <f t="shared" si="2"/>
        <v>0</v>
      </c>
      <c r="K74" s="18"/>
    </row>
    <row r="75" s="5" customFormat="1" ht="145" customHeight="1" spans="1:11">
      <c r="A75" s="17">
        <v>73</v>
      </c>
      <c r="B75" s="18" t="s">
        <v>198</v>
      </c>
      <c r="C75" s="18" t="str">
        <f>_xlfn.DISPIMG("ID_223F2C04A35F4DA3839128803850D179",1)</f>
        <v>=DISPIMG("ID_223F2C04A35F4DA3839128803850D179",1)</v>
      </c>
      <c r="D75" s="18" t="s">
        <v>202</v>
      </c>
      <c r="E75" s="19" t="s">
        <v>203</v>
      </c>
      <c r="F75" s="20" t="s">
        <v>204</v>
      </c>
      <c r="G75" s="21" t="s">
        <v>16</v>
      </c>
      <c r="H75" s="21">
        <v>32</v>
      </c>
      <c r="I75" s="18"/>
      <c r="J75" s="17">
        <f t="shared" si="2"/>
        <v>0</v>
      </c>
      <c r="K75" s="18"/>
    </row>
    <row r="76" s="5" customFormat="1" ht="145" customHeight="1" spans="1:11">
      <c r="A76" s="17">
        <v>74</v>
      </c>
      <c r="B76" s="18" t="s">
        <v>198</v>
      </c>
      <c r="C76" s="18" t="str">
        <f>_xlfn.DISPIMG("ID_6A63179D3B074363A8CB59D7BDA5AF76",1)</f>
        <v>=DISPIMG("ID_6A63179D3B074363A8CB59D7BDA5AF76",1)</v>
      </c>
      <c r="D76" s="18" t="s">
        <v>205</v>
      </c>
      <c r="E76" s="19" t="s">
        <v>206</v>
      </c>
      <c r="F76" s="20"/>
      <c r="G76" s="21" t="s">
        <v>16</v>
      </c>
      <c r="H76" s="21">
        <v>32</v>
      </c>
      <c r="I76" s="18"/>
      <c r="J76" s="17">
        <f t="shared" si="2"/>
        <v>0</v>
      </c>
      <c r="K76" s="18"/>
    </row>
    <row r="77" s="5" customFormat="1" ht="145" customHeight="1" spans="1:11">
      <c r="A77" s="17">
        <v>75</v>
      </c>
      <c r="B77" s="18" t="s">
        <v>198</v>
      </c>
      <c r="C77" s="23" t="str">
        <f>_xlfn.DISPIMG("ID_12ACD31FC3E047D884E4F56A85C42EFA",1)</f>
        <v>=DISPIMG("ID_12ACD31FC3E047D884E4F56A85C42EFA",1)</v>
      </c>
      <c r="D77" s="19" t="s">
        <v>196</v>
      </c>
      <c r="E77" s="21" t="s">
        <v>207</v>
      </c>
      <c r="F77" s="20" t="s">
        <v>185</v>
      </c>
      <c r="G77" s="21" t="s">
        <v>21</v>
      </c>
      <c r="H77" s="21">
        <v>8</v>
      </c>
      <c r="I77" s="18"/>
      <c r="J77" s="17">
        <f t="shared" si="2"/>
        <v>0</v>
      </c>
      <c r="K77" s="18"/>
    </row>
    <row r="78" s="5" customFormat="1" ht="145" customHeight="1" spans="1:11">
      <c r="A78" s="17">
        <v>76</v>
      </c>
      <c r="B78" s="18" t="s">
        <v>208</v>
      </c>
      <c r="C78" s="23" t="str">
        <f>_xlfn.DISPIMG("ID_5E5D15090E4B446995E2AF34CDB1C289",1)</f>
        <v>=DISPIMG("ID_5E5D15090E4B446995E2AF34CDB1C289",1)</v>
      </c>
      <c r="D78" s="19" t="s">
        <v>112</v>
      </c>
      <c r="E78" s="21" t="s">
        <v>209</v>
      </c>
      <c r="F78" s="20" t="s">
        <v>210</v>
      </c>
      <c r="G78" s="21" t="s">
        <v>21</v>
      </c>
      <c r="H78" s="21">
        <v>8</v>
      </c>
      <c r="I78" s="18"/>
      <c r="J78" s="17">
        <f t="shared" si="2"/>
        <v>0</v>
      </c>
      <c r="K78" s="18"/>
    </row>
    <row r="79" s="5" customFormat="1" ht="145" customHeight="1" spans="1:11">
      <c r="A79" s="17">
        <v>77</v>
      </c>
      <c r="B79" s="18" t="s">
        <v>211</v>
      </c>
      <c r="C79" s="23" t="str">
        <f>_xlfn.DISPIMG("ID_02DEC1A3E2D64F12B353F9329A366636",1)</f>
        <v>=DISPIMG("ID_02DEC1A3E2D64F12B353F9329A366636",1)</v>
      </c>
      <c r="D79" s="19" t="s">
        <v>158</v>
      </c>
      <c r="E79" s="21" t="s">
        <v>212</v>
      </c>
      <c r="F79" s="20" t="s">
        <v>185</v>
      </c>
      <c r="G79" s="21" t="s">
        <v>21</v>
      </c>
      <c r="H79" s="21">
        <v>16</v>
      </c>
      <c r="I79" s="18"/>
      <c r="J79" s="17">
        <f t="shared" si="2"/>
        <v>0</v>
      </c>
      <c r="K79" s="18"/>
    </row>
    <row r="80" s="5" customFormat="1" ht="145" customHeight="1" spans="1:11">
      <c r="A80" s="17">
        <v>78</v>
      </c>
      <c r="B80" s="18" t="s">
        <v>138</v>
      </c>
      <c r="C80" s="23" t="str">
        <f>_xlfn.DISPIMG("ID_7725023604D7450EB5D499DD46B3FAF7",1)</f>
        <v>=DISPIMG("ID_7725023604D7450EB5D499DD46B3FAF7",1)</v>
      </c>
      <c r="D80" s="19" t="s">
        <v>213</v>
      </c>
      <c r="E80" s="19" t="s">
        <v>214</v>
      </c>
      <c r="F80" s="22" t="s">
        <v>215</v>
      </c>
      <c r="G80" s="21" t="s">
        <v>21</v>
      </c>
      <c r="H80" s="21">
        <v>9</v>
      </c>
      <c r="I80" s="18"/>
      <c r="J80" s="17">
        <f t="shared" si="2"/>
        <v>0</v>
      </c>
      <c r="K80" s="18"/>
    </row>
    <row r="81" s="5" customFormat="1" ht="145" customHeight="1" spans="1:11">
      <c r="A81" s="17">
        <v>79</v>
      </c>
      <c r="B81" s="18" t="s">
        <v>138</v>
      </c>
      <c r="C81" s="18" t="str">
        <f>_xlfn.DISPIMG("ID_C18098B0D33847B787870D22F363BADC",1)</f>
        <v>=DISPIMG("ID_C18098B0D33847B787870D22F363BADC",1)</v>
      </c>
      <c r="D81" s="19" t="s">
        <v>216</v>
      </c>
      <c r="E81" s="19" t="s">
        <v>217</v>
      </c>
      <c r="F81" s="20" t="s">
        <v>218</v>
      </c>
      <c r="G81" s="21" t="s">
        <v>21</v>
      </c>
      <c r="H81" s="21">
        <v>11</v>
      </c>
      <c r="I81" s="18"/>
      <c r="J81" s="17">
        <f t="shared" si="2"/>
        <v>0</v>
      </c>
      <c r="K81" s="18"/>
    </row>
    <row r="82" s="5" customFormat="1" ht="145" customHeight="1" spans="1:11">
      <c r="A82" s="17">
        <v>80</v>
      </c>
      <c r="B82" s="18" t="s">
        <v>219</v>
      </c>
      <c r="C82" s="18" t="str">
        <f>_xlfn.DISPIMG("ID_1BA040BC801B4508AC525B28CD8AD51C",1)</f>
        <v>=DISPIMG("ID_1BA040BC801B4508AC525B28CD8AD51C",1)</v>
      </c>
      <c r="D82" s="18" t="s">
        <v>220</v>
      </c>
      <c r="E82" s="18" t="s">
        <v>221</v>
      </c>
      <c r="F82" s="20" t="s">
        <v>222</v>
      </c>
      <c r="G82" s="21" t="s">
        <v>21</v>
      </c>
      <c r="H82" s="21">
        <v>8</v>
      </c>
      <c r="I82" s="18"/>
      <c r="J82" s="17">
        <f t="shared" si="2"/>
        <v>0</v>
      </c>
      <c r="K82" s="18"/>
    </row>
    <row r="83" s="5" customFormat="1" ht="145" customHeight="1" spans="1:11">
      <c r="A83" s="17">
        <v>81</v>
      </c>
      <c r="B83" s="18" t="s">
        <v>223</v>
      </c>
      <c r="C83" s="23" t="str">
        <f>_xlfn.DISPIMG("ID_E28479E93F2F48B4A47D63FF4380EDE0",1)</f>
        <v>=DISPIMG("ID_E28479E93F2F48B4A47D63FF4380EDE0",1)</v>
      </c>
      <c r="D83" s="18" t="s">
        <v>139</v>
      </c>
      <c r="E83" s="18" t="s">
        <v>224</v>
      </c>
      <c r="F83" s="22" t="s">
        <v>215</v>
      </c>
      <c r="G83" s="21" t="s">
        <v>21</v>
      </c>
      <c r="H83" s="21">
        <v>8</v>
      </c>
      <c r="I83" s="18"/>
      <c r="J83" s="17">
        <f t="shared" si="2"/>
        <v>0</v>
      </c>
      <c r="K83" s="18"/>
    </row>
    <row r="84" s="5" customFormat="1" ht="145" customHeight="1" spans="1:11">
      <c r="A84" s="17">
        <v>82</v>
      </c>
      <c r="B84" s="18" t="s">
        <v>225</v>
      </c>
      <c r="C84" s="17" t="str">
        <f>_xlfn.DISPIMG("ID_B93E77312F88404D9C1E7229B9DC5EE4",1)</f>
        <v>=DISPIMG("ID_B93E77312F88404D9C1E7229B9DC5EE4",1)</v>
      </c>
      <c r="D84" s="21" t="s">
        <v>226</v>
      </c>
      <c r="E84" s="19" t="s">
        <v>227</v>
      </c>
      <c r="F84" s="20" t="s">
        <v>228</v>
      </c>
      <c r="G84" s="21" t="s">
        <v>21</v>
      </c>
      <c r="H84" s="21">
        <v>8</v>
      </c>
      <c r="I84" s="18"/>
      <c r="J84" s="17">
        <f t="shared" si="2"/>
        <v>0</v>
      </c>
      <c r="K84" s="18"/>
    </row>
    <row r="85" s="5" customFormat="1" ht="145" customHeight="1" spans="1:11">
      <c r="A85" s="17">
        <v>83</v>
      </c>
      <c r="B85" s="18" t="s">
        <v>229</v>
      </c>
      <c r="C85" s="29" t="str">
        <f>_xlfn.DISPIMG("ID_A8746692A78B4C03A4D2CF1B4F0209BE",1)</f>
        <v>=DISPIMG("ID_A8746692A78B4C03A4D2CF1B4F0209BE",1)</v>
      </c>
      <c r="D85" s="18" t="s">
        <v>230</v>
      </c>
      <c r="E85" s="19" t="s">
        <v>231</v>
      </c>
      <c r="F85" s="22" t="s">
        <v>232</v>
      </c>
      <c r="G85" s="21" t="s">
        <v>21</v>
      </c>
      <c r="H85" s="21">
        <v>28</v>
      </c>
      <c r="I85" s="18"/>
      <c r="J85" s="17">
        <f t="shared" si="2"/>
        <v>0</v>
      </c>
      <c r="K85" s="18"/>
    </row>
    <row r="86" s="5" customFormat="1" ht="145" customHeight="1" spans="1:11">
      <c r="A86" s="17">
        <v>84</v>
      </c>
      <c r="B86" s="18" t="s">
        <v>233</v>
      </c>
      <c r="C86" s="29" t="str">
        <f>_xlfn.DISPIMG("ID_A8746692A78B4C03A4D2CF1B4F0209BE",1)</f>
        <v>=DISPIMG("ID_A8746692A78B4C03A4D2CF1B4F0209BE",1)</v>
      </c>
      <c r="D86" s="18" t="s">
        <v>230</v>
      </c>
      <c r="E86" s="19" t="s">
        <v>234</v>
      </c>
      <c r="F86" s="22" t="s">
        <v>232</v>
      </c>
      <c r="G86" s="21" t="s">
        <v>21</v>
      </c>
      <c r="H86" s="21">
        <v>21</v>
      </c>
      <c r="I86" s="18"/>
      <c r="J86" s="17">
        <f t="shared" si="2"/>
        <v>0</v>
      </c>
      <c r="K86" s="18"/>
    </row>
    <row r="87" s="5" customFormat="1" ht="145" customHeight="1" spans="1:11">
      <c r="A87" s="17">
        <v>85</v>
      </c>
      <c r="B87" s="18" t="s">
        <v>233</v>
      </c>
      <c r="C87" s="21" t="str">
        <f>_xlfn.DISPIMG("ID_06542B794EE74ACCBBAA18891A6678DA",1)</f>
        <v>=DISPIMG("ID_06542B794EE74ACCBBAA18891A6678DA",1)</v>
      </c>
      <c r="D87" s="19" t="s">
        <v>235</v>
      </c>
      <c r="E87" s="21" t="s">
        <v>236</v>
      </c>
      <c r="F87" s="22" t="s">
        <v>237</v>
      </c>
      <c r="G87" s="21" t="s">
        <v>21</v>
      </c>
      <c r="H87" s="21">
        <v>16</v>
      </c>
      <c r="I87" s="18"/>
      <c r="J87" s="17">
        <f t="shared" si="2"/>
        <v>0</v>
      </c>
      <c r="K87" s="18"/>
    </row>
    <row r="88" s="5" customFormat="1" ht="145" customHeight="1" spans="1:11">
      <c r="A88" s="17">
        <v>86</v>
      </c>
      <c r="B88" s="18" t="s">
        <v>170</v>
      </c>
      <c r="C88" s="17" t="str">
        <f>_xlfn.DISPIMG("ID_05092B41CBE940A0A47562839B6FB807",1)</f>
        <v>=DISPIMG("ID_05092B41CBE940A0A47562839B6FB807",1)</v>
      </c>
      <c r="D88" s="19" t="s">
        <v>112</v>
      </c>
      <c r="E88" s="18" t="s">
        <v>238</v>
      </c>
      <c r="F88" s="20" t="s">
        <v>114</v>
      </c>
      <c r="G88" s="21" t="s">
        <v>21</v>
      </c>
      <c r="H88" s="21">
        <v>8</v>
      </c>
      <c r="I88" s="18"/>
      <c r="J88" s="17">
        <f t="shared" si="2"/>
        <v>0</v>
      </c>
      <c r="K88" s="18"/>
    </row>
    <row r="89" s="5" customFormat="1" ht="145" customHeight="1" spans="1:11">
      <c r="A89" s="17">
        <v>87</v>
      </c>
      <c r="B89" s="18" t="s">
        <v>136</v>
      </c>
      <c r="C89" s="18" t="str">
        <f>_xlfn.DISPIMG("ID_7DA7E2308E8142A496980E4B29AD7721",1)</f>
        <v>=DISPIMG("ID_7DA7E2308E8142A496980E4B29AD7721",1)</v>
      </c>
      <c r="D89" s="19" t="s">
        <v>239</v>
      </c>
      <c r="E89" s="21" t="s">
        <v>240</v>
      </c>
      <c r="F89" s="20" t="s">
        <v>67</v>
      </c>
      <c r="G89" s="21" t="s">
        <v>21</v>
      </c>
      <c r="H89" s="21">
        <v>8</v>
      </c>
      <c r="I89" s="18"/>
      <c r="J89" s="17">
        <f t="shared" si="2"/>
        <v>0</v>
      </c>
      <c r="K89" s="18"/>
    </row>
    <row r="90" s="5" customFormat="1" ht="145" customHeight="1" spans="1:11">
      <c r="A90" s="17">
        <v>88</v>
      </c>
      <c r="B90" s="18" t="s">
        <v>136</v>
      </c>
      <c r="C90" s="30" t="str">
        <f>_xlfn.DISPIMG("ID_05F60C928BA04D1596593717E911D51F",1)</f>
        <v>=DISPIMG("ID_05F60C928BA04D1596593717E911D51F",1)</v>
      </c>
      <c r="D90" s="30" t="s">
        <v>241</v>
      </c>
      <c r="E90" s="31" t="s">
        <v>242</v>
      </c>
      <c r="F90" s="20" t="s">
        <v>243</v>
      </c>
      <c r="G90" s="21" t="s">
        <v>21</v>
      </c>
      <c r="H90" s="21">
        <v>4</v>
      </c>
      <c r="I90" s="18"/>
      <c r="J90" s="17">
        <f t="shared" si="2"/>
        <v>0</v>
      </c>
      <c r="K90" s="18"/>
    </row>
    <row r="91" s="5" customFormat="1" ht="145" customHeight="1" spans="1:11">
      <c r="A91" s="17">
        <v>89</v>
      </c>
      <c r="B91" s="18" t="s">
        <v>244</v>
      </c>
      <c r="C91" s="30" t="str">
        <f>_xlfn.DISPIMG("ID_3CFA4B09AF324A59B7207AE5FF557B2B",1)</f>
        <v>=DISPIMG("ID_3CFA4B09AF324A59B7207AE5FF557B2B",1)</v>
      </c>
      <c r="D91" s="30" t="s">
        <v>245</v>
      </c>
      <c r="E91" s="31" t="s">
        <v>246</v>
      </c>
      <c r="F91" s="20" t="s">
        <v>247</v>
      </c>
      <c r="G91" s="21" t="s">
        <v>21</v>
      </c>
      <c r="H91" s="21">
        <v>8</v>
      </c>
      <c r="I91" s="18"/>
      <c r="J91" s="17">
        <f t="shared" si="2"/>
        <v>0</v>
      </c>
      <c r="K91" s="18"/>
    </row>
    <row r="92" s="5" customFormat="1" ht="145" customHeight="1" spans="1:11">
      <c r="A92" s="17">
        <v>90</v>
      </c>
      <c r="B92" s="18" t="s">
        <v>244</v>
      </c>
      <c r="C92" s="17" t="str">
        <f>_xlfn.DISPIMG("ID_CC519729850E4D4AAE98A240B19C42EB",1)</f>
        <v>=DISPIMG("ID_CC519729850E4D4AAE98A240B19C42EB",1)</v>
      </c>
      <c r="D92" s="19" t="s">
        <v>112</v>
      </c>
      <c r="E92" s="18" t="s">
        <v>248</v>
      </c>
      <c r="F92" s="20"/>
      <c r="G92" s="21" t="s">
        <v>21</v>
      </c>
      <c r="H92" s="21">
        <v>8</v>
      </c>
      <c r="I92" s="18"/>
      <c r="J92" s="17">
        <f t="shared" si="2"/>
        <v>0</v>
      </c>
      <c r="K92" s="18"/>
    </row>
    <row r="93" s="5" customFormat="1" ht="145" customHeight="1" spans="1:11">
      <c r="A93" s="17">
        <v>91</v>
      </c>
      <c r="B93" s="18" t="s">
        <v>249</v>
      </c>
      <c r="C93" s="17" t="str">
        <f>_xlfn.DISPIMG("ID_F1DBABAE3AFE4C08909737FDD8835796",1)</f>
        <v>=DISPIMG("ID_F1DBABAE3AFE4C08909737FDD8835796",1)</v>
      </c>
      <c r="D93" s="18" t="s">
        <v>18</v>
      </c>
      <c r="E93" s="21" t="s">
        <v>250</v>
      </c>
      <c r="F93" s="22" t="s">
        <v>20</v>
      </c>
      <c r="G93" s="21" t="s">
        <v>16</v>
      </c>
      <c r="H93" s="21">
        <v>8</v>
      </c>
      <c r="I93" s="18"/>
      <c r="J93" s="17">
        <f t="shared" si="2"/>
        <v>0</v>
      </c>
      <c r="K93" s="24"/>
    </row>
    <row r="94" s="5" customFormat="1" ht="145" customHeight="1" spans="1:11">
      <c r="A94" s="17">
        <v>92</v>
      </c>
      <c r="B94" s="25" t="s">
        <v>251</v>
      </c>
      <c r="C94" s="18" t="str">
        <f>_xlfn.DISPIMG("ID_26F99C30B7BD415B82F10E5877CADEE3",1)</f>
        <v>=DISPIMG("ID_26F99C30B7BD415B82F10E5877CADEE3",1)</v>
      </c>
      <c r="D94" s="18" t="s">
        <v>252</v>
      </c>
      <c r="E94" s="18" t="s">
        <v>253</v>
      </c>
      <c r="F94" s="20" t="s">
        <v>254</v>
      </c>
      <c r="G94" s="21" t="s">
        <v>21</v>
      </c>
      <c r="H94" s="21">
        <v>19</v>
      </c>
      <c r="I94" s="21"/>
      <c r="J94" s="17">
        <f t="shared" si="2"/>
        <v>0</v>
      </c>
      <c r="K94" s="18"/>
    </row>
    <row r="95" s="5" customFormat="1" ht="145" customHeight="1" spans="1:11">
      <c r="A95" s="17">
        <v>93</v>
      </c>
      <c r="B95" s="18" t="s">
        <v>255</v>
      </c>
      <c r="C95" s="23" t="str">
        <f>_xlfn.DISPIMG("ID_19C3A007994F4D9DAB54EA1CF5132CBF",1)</f>
        <v>=DISPIMG("ID_19C3A007994F4D9DAB54EA1CF5132CBF",1)</v>
      </c>
      <c r="D95" s="18" t="s">
        <v>130</v>
      </c>
      <c r="E95" s="18" t="s">
        <v>256</v>
      </c>
      <c r="F95" s="22" t="s">
        <v>257</v>
      </c>
      <c r="G95" s="21" t="s">
        <v>16</v>
      </c>
      <c r="H95" s="21">
        <v>8</v>
      </c>
      <c r="I95" s="21"/>
      <c r="J95" s="17">
        <f t="shared" si="2"/>
        <v>0</v>
      </c>
      <c r="K95" s="18"/>
    </row>
    <row r="96" s="5" customFormat="1" ht="145" customHeight="1" spans="1:11">
      <c r="A96" s="17">
        <v>94</v>
      </c>
      <c r="B96" s="18" t="s">
        <v>258</v>
      </c>
      <c r="C96" s="17" t="str">
        <f>_xlfn.DISPIMG("ID_F1DBABAE3AFE4C08909737FDD8835796",1)</f>
        <v>=DISPIMG("ID_F1DBABAE3AFE4C08909737FDD8835796",1)</v>
      </c>
      <c r="D96" s="18" t="s">
        <v>18</v>
      </c>
      <c r="E96" s="21" t="s">
        <v>259</v>
      </c>
      <c r="F96" s="22" t="s">
        <v>20</v>
      </c>
      <c r="G96" s="21" t="s">
        <v>16</v>
      </c>
      <c r="H96" s="21">
        <v>1</v>
      </c>
      <c r="I96" s="18"/>
      <c r="J96" s="17">
        <f t="shared" si="2"/>
        <v>0</v>
      </c>
      <c r="K96" s="18"/>
    </row>
    <row r="97" s="5" customFormat="1" ht="145" customHeight="1" spans="1:11">
      <c r="A97" s="17">
        <v>95</v>
      </c>
      <c r="B97" s="18" t="s">
        <v>260</v>
      </c>
      <c r="C97" s="30" t="str">
        <f>_xlfn.DISPIMG("ID_05F60C928BA04D1596593717E911D51F",1)</f>
        <v>=DISPIMG("ID_05F60C928BA04D1596593717E911D51F",1)</v>
      </c>
      <c r="D97" s="30" t="s">
        <v>241</v>
      </c>
      <c r="E97" s="31" t="s">
        <v>212</v>
      </c>
      <c r="F97" s="20" t="s">
        <v>243</v>
      </c>
      <c r="G97" s="21" t="s">
        <v>21</v>
      </c>
      <c r="H97" s="21">
        <v>1</v>
      </c>
      <c r="I97" s="18"/>
      <c r="J97" s="17">
        <f t="shared" si="2"/>
        <v>0</v>
      </c>
      <c r="K97" s="18"/>
    </row>
    <row r="98" s="5" customFormat="1" ht="145" customHeight="1" spans="1:11">
      <c r="A98" s="17">
        <v>96</v>
      </c>
      <c r="B98" s="18" t="s">
        <v>260</v>
      </c>
      <c r="C98" s="32" t="str">
        <f>_xlfn.DISPIMG("ID_694B2E54506B4072AA9C0EDC7F9828D8",1)</f>
        <v>=DISPIMG("ID_694B2E54506B4072AA9C0EDC7F9828D8",1)</v>
      </c>
      <c r="D98" s="19" t="s">
        <v>261</v>
      </c>
      <c r="E98" s="18" t="s">
        <v>23</v>
      </c>
      <c r="F98" s="20" t="s">
        <v>262</v>
      </c>
      <c r="G98" s="19" t="s">
        <v>16</v>
      </c>
      <c r="H98" s="21">
        <v>3</v>
      </c>
      <c r="I98" s="18"/>
      <c r="J98" s="17">
        <f t="shared" si="2"/>
        <v>0</v>
      </c>
      <c r="K98" s="18"/>
    </row>
    <row r="99" s="5" customFormat="1" ht="145" customHeight="1" spans="1:11">
      <c r="A99" s="17">
        <v>97</v>
      </c>
      <c r="B99" s="18" t="s">
        <v>260</v>
      </c>
      <c r="C99" s="17" t="str">
        <f>_xlfn.DISPIMG("ID_65E10BAA7472459EB5C5A7769B6830E4",1)</f>
        <v>=DISPIMG("ID_65E10BAA7472459EB5C5A7769B6830E4",1)</v>
      </c>
      <c r="D99" s="19" t="s">
        <v>79</v>
      </c>
      <c r="E99" s="21" t="s">
        <v>263</v>
      </c>
      <c r="F99" s="20" t="s">
        <v>81</v>
      </c>
      <c r="G99" s="21" t="s">
        <v>21</v>
      </c>
      <c r="H99" s="21">
        <v>1</v>
      </c>
      <c r="I99" s="18"/>
      <c r="J99" s="17">
        <f t="shared" si="2"/>
        <v>0</v>
      </c>
      <c r="K99" s="18"/>
    </row>
    <row r="100" s="5" customFormat="1" ht="145" customHeight="1" spans="1:11">
      <c r="A100" s="17">
        <v>98</v>
      </c>
      <c r="B100" s="18" t="s">
        <v>264</v>
      </c>
      <c r="C100" s="18" t="str">
        <f>_xlfn.DISPIMG("ID_4729E6F080C54F9E91E3CF170F02AE2D",1)</f>
        <v>=DISPIMG("ID_4729E6F080C54F9E91E3CF170F02AE2D",1)</v>
      </c>
      <c r="D100" s="18" t="s">
        <v>265</v>
      </c>
      <c r="E100" s="18" t="s">
        <v>266</v>
      </c>
      <c r="F100" s="22" t="s">
        <v>267</v>
      </c>
      <c r="G100" s="21" t="s">
        <v>21</v>
      </c>
      <c r="H100" s="21">
        <v>2</v>
      </c>
      <c r="I100" s="18"/>
      <c r="J100" s="17">
        <f t="shared" ref="J100:J131" si="3">I100*H100</f>
        <v>0</v>
      </c>
      <c r="K100" s="18"/>
    </row>
    <row r="101" s="5" customFormat="1" ht="145" customHeight="1" spans="1:11">
      <c r="A101" s="17">
        <v>99</v>
      </c>
      <c r="B101" s="18" t="s">
        <v>264</v>
      </c>
      <c r="C101" s="17" t="str">
        <f>_xlfn.DISPIMG("ID_65E10BAA7472459EB5C5A7769B6830E4",1)</f>
        <v>=DISPIMG("ID_65E10BAA7472459EB5C5A7769B6830E4",1)</v>
      </c>
      <c r="D101" s="19" t="s">
        <v>79</v>
      </c>
      <c r="E101" s="21" t="s">
        <v>268</v>
      </c>
      <c r="F101" s="20" t="s">
        <v>81</v>
      </c>
      <c r="G101" s="21" t="s">
        <v>21</v>
      </c>
      <c r="H101" s="21">
        <v>1</v>
      </c>
      <c r="I101" s="18"/>
      <c r="J101" s="17">
        <f t="shared" si="3"/>
        <v>0</v>
      </c>
      <c r="K101" s="18"/>
    </row>
    <row r="102" s="5" customFormat="1" ht="145" customHeight="1" spans="1:11">
      <c r="A102" s="17">
        <v>100</v>
      </c>
      <c r="B102" s="18" t="s">
        <v>269</v>
      </c>
      <c r="C102" s="17" t="str">
        <f>_xlfn.DISPIMG("ID_506B4FC38ADC4CE3B60681CBACEF98F2",1)</f>
        <v>=DISPIMG("ID_506B4FC38ADC4CE3B60681CBACEF98F2",1)</v>
      </c>
      <c r="D102" s="21" t="s">
        <v>226</v>
      </c>
      <c r="E102" s="19" t="s">
        <v>270</v>
      </c>
      <c r="F102" s="20" t="s">
        <v>228</v>
      </c>
      <c r="G102" s="21" t="s">
        <v>21</v>
      </c>
      <c r="H102" s="21">
        <v>1</v>
      </c>
      <c r="I102" s="18"/>
      <c r="J102" s="17">
        <f t="shared" si="3"/>
        <v>0</v>
      </c>
      <c r="K102" s="18"/>
    </row>
    <row r="103" s="5" customFormat="1" ht="145" customHeight="1" spans="1:11">
      <c r="A103" s="17">
        <v>101</v>
      </c>
      <c r="B103" s="18" t="s">
        <v>271</v>
      </c>
      <c r="C103" s="23" t="str">
        <f>_xlfn.DISPIMG("ID_180E533C7C714797809CA64BF0B8BBF3",1)</f>
        <v>=DISPIMG("ID_180E533C7C714797809CA64BF0B8BBF3",1)</v>
      </c>
      <c r="D103" s="18" t="s">
        <v>272</v>
      </c>
      <c r="E103" s="18" t="s">
        <v>273</v>
      </c>
      <c r="F103" s="22" t="s">
        <v>274</v>
      </c>
      <c r="G103" s="21" t="s">
        <v>21</v>
      </c>
      <c r="H103" s="21">
        <v>1</v>
      </c>
      <c r="I103" s="18"/>
      <c r="J103" s="17">
        <f t="shared" si="3"/>
        <v>0</v>
      </c>
      <c r="K103" s="18"/>
    </row>
    <row r="104" s="5" customFormat="1" ht="145" customHeight="1" spans="1:11">
      <c r="A104" s="17">
        <v>102</v>
      </c>
      <c r="B104" s="18" t="s">
        <v>271</v>
      </c>
      <c r="C104" s="23" t="str">
        <f>_xlfn.DISPIMG("ID_44611CE3F3A949E0B21679281EBC8662",1)</f>
        <v>=DISPIMG("ID_44611CE3F3A949E0B21679281EBC8662",1)</v>
      </c>
      <c r="D104" s="18" t="s">
        <v>275</v>
      </c>
      <c r="E104" s="18" t="s">
        <v>276</v>
      </c>
      <c r="F104" s="22" t="s">
        <v>277</v>
      </c>
      <c r="G104" s="21" t="s">
        <v>21</v>
      </c>
      <c r="H104" s="21">
        <v>5</v>
      </c>
      <c r="I104" s="18"/>
      <c r="J104" s="17">
        <f t="shared" si="3"/>
        <v>0</v>
      </c>
      <c r="K104" s="18"/>
    </row>
    <row r="105" s="5" customFormat="1" ht="145" customHeight="1" spans="1:11">
      <c r="A105" s="17">
        <v>103</v>
      </c>
      <c r="B105" s="18" t="s">
        <v>278</v>
      </c>
      <c r="C105" s="23" t="str">
        <f>_xlfn.DISPIMG("ID_BE821443A9074FC89C23B3C84D3DA7DA",1)</f>
        <v>=DISPIMG("ID_BE821443A9074FC89C23B3C84D3DA7DA",1)</v>
      </c>
      <c r="D105" s="18" t="s">
        <v>279</v>
      </c>
      <c r="E105" s="18" t="s">
        <v>19</v>
      </c>
      <c r="F105" s="22" t="s">
        <v>280</v>
      </c>
      <c r="G105" s="21" t="s">
        <v>16</v>
      </c>
      <c r="H105" s="21">
        <v>3</v>
      </c>
      <c r="I105" s="18"/>
      <c r="J105" s="17">
        <f t="shared" si="3"/>
        <v>0</v>
      </c>
      <c r="K105" s="18"/>
    </row>
    <row r="106" s="5" customFormat="1" ht="145" customHeight="1" spans="1:11">
      <c r="A106" s="17">
        <v>104</v>
      </c>
      <c r="B106" s="18" t="s">
        <v>278</v>
      </c>
      <c r="C106" s="23" t="str">
        <f>_xlfn.DISPIMG("ID_E5FD703D1AF94D72A16ACA57615E1FAF",1)</f>
        <v>=DISPIMG("ID_E5FD703D1AF94D72A16ACA57615E1FAF",1)</v>
      </c>
      <c r="D106" s="18" t="s">
        <v>281</v>
      </c>
      <c r="E106" s="18" t="s">
        <v>23</v>
      </c>
      <c r="F106" s="22" t="s">
        <v>282</v>
      </c>
      <c r="G106" s="21" t="s">
        <v>16</v>
      </c>
      <c r="H106" s="21">
        <v>44</v>
      </c>
      <c r="I106" s="18"/>
      <c r="J106" s="17">
        <f t="shared" si="3"/>
        <v>0</v>
      </c>
      <c r="K106" s="18"/>
    </row>
    <row r="107" s="5" customFormat="1" ht="145" customHeight="1" spans="1:11">
      <c r="A107" s="17">
        <v>105</v>
      </c>
      <c r="B107" s="18" t="s">
        <v>278</v>
      </c>
      <c r="C107" s="17" t="str">
        <f>_xlfn.DISPIMG("ID_6D34CE89A5ED44E2BEFB95C83D2F76D8",1)</f>
        <v>=DISPIMG("ID_6D34CE89A5ED44E2BEFB95C83D2F76D8",1)</v>
      </c>
      <c r="D107" s="21" t="s">
        <v>226</v>
      </c>
      <c r="E107" s="19" t="s">
        <v>266</v>
      </c>
      <c r="F107" s="20" t="s">
        <v>228</v>
      </c>
      <c r="G107" s="21" t="s">
        <v>21</v>
      </c>
      <c r="H107" s="21">
        <v>1</v>
      </c>
      <c r="I107" s="18"/>
      <c r="J107" s="17">
        <f t="shared" si="3"/>
        <v>0</v>
      </c>
      <c r="K107" s="18"/>
    </row>
    <row r="108" s="5" customFormat="1" ht="145" customHeight="1" spans="1:11">
      <c r="A108" s="17">
        <v>106</v>
      </c>
      <c r="B108" s="18" t="s">
        <v>283</v>
      </c>
      <c r="C108" s="24" t="str">
        <f>_xlfn.DISPIMG("ID_6493596AEAB94C2A8B16AF8544F97E88",1)</f>
        <v>=DISPIMG("ID_6493596AEAB94C2A8B16AF8544F97E88",1)</v>
      </c>
      <c r="D108" s="19" t="s">
        <v>239</v>
      </c>
      <c r="E108" s="19" t="s">
        <v>284</v>
      </c>
      <c r="F108" s="20" t="s">
        <v>67</v>
      </c>
      <c r="G108" s="21" t="s">
        <v>21</v>
      </c>
      <c r="H108" s="21">
        <v>1</v>
      </c>
      <c r="I108" s="18"/>
      <c r="J108" s="17">
        <f t="shared" si="3"/>
        <v>0</v>
      </c>
      <c r="K108" s="18"/>
    </row>
    <row r="109" s="5" customFormat="1" ht="145" customHeight="1" spans="1:11">
      <c r="A109" s="17">
        <v>107</v>
      </c>
      <c r="B109" s="18" t="s">
        <v>285</v>
      </c>
      <c r="C109" s="23" t="str">
        <f>_xlfn.DISPIMG("ID_02DEC1A3E2D64F12B353F9329A366636",1)</f>
        <v>=DISPIMG("ID_02DEC1A3E2D64F12B353F9329A366636",1)</v>
      </c>
      <c r="D109" s="19" t="s">
        <v>158</v>
      </c>
      <c r="E109" s="21" t="s">
        <v>286</v>
      </c>
      <c r="F109" s="20" t="s">
        <v>185</v>
      </c>
      <c r="G109" s="21" t="s">
        <v>21</v>
      </c>
      <c r="H109" s="21">
        <v>1</v>
      </c>
      <c r="I109" s="18"/>
      <c r="J109" s="17">
        <f t="shared" si="3"/>
        <v>0</v>
      </c>
      <c r="K109" s="18"/>
    </row>
    <row r="110" s="5" customFormat="1" ht="106" customHeight="1" spans="1:11">
      <c r="A110" s="17">
        <v>108</v>
      </c>
      <c r="B110" s="18" t="s">
        <v>285</v>
      </c>
      <c r="C110" s="24" t="str">
        <f>_xlfn.DISPIMG("ID_DDE9BF8A39524CB4A058B2720801BDDE",1)</f>
        <v>=DISPIMG("ID_DDE9BF8A39524CB4A058B2720801BDDE",1)</v>
      </c>
      <c r="D110" s="26" t="s">
        <v>287</v>
      </c>
      <c r="E110" s="21" t="s">
        <v>288</v>
      </c>
      <c r="F110" s="20" t="s">
        <v>289</v>
      </c>
      <c r="G110" s="21" t="s">
        <v>16</v>
      </c>
      <c r="H110" s="21">
        <v>1</v>
      </c>
      <c r="I110" s="18"/>
      <c r="J110" s="17">
        <f t="shared" si="3"/>
        <v>0</v>
      </c>
      <c r="K110" s="18"/>
    </row>
    <row r="111" s="5" customFormat="1" ht="106" customHeight="1" spans="1:11">
      <c r="A111" s="17">
        <v>109</v>
      </c>
      <c r="B111" s="18" t="s">
        <v>285</v>
      </c>
      <c r="C111" s="24"/>
      <c r="D111" s="26" t="s">
        <v>287</v>
      </c>
      <c r="E111" s="21" t="s">
        <v>290</v>
      </c>
      <c r="F111" s="20"/>
      <c r="G111" s="21" t="s">
        <v>16</v>
      </c>
      <c r="H111" s="21">
        <v>1</v>
      </c>
      <c r="I111" s="18"/>
      <c r="J111" s="17">
        <f t="shared" si="3"/>
        <v>0</v>
      </c>
      <c r="K111" s="18"/>
    </row>
    <row r="112" s="5" customFormat="1" ht="106" customHeight="1" spans="1:11">
      <c r="A112" s="17">
        <v>110</v>
      </c>
      <c r="B112" s="18" t="s">
        <v>285</v>
      </c>
      <c r="C112" s="24"/>
      <c r="D112" s="26" t="s">
        <v>287</v>
      </c>
      <c r="E112" s="21" t="s">
        <v>291</v>
      </c>
      <c r="F112" s="20"/>
      <c r="G112" s="21" t="s">
        <v>16</v>
      </c>
      <c r="H112" s="21">
        <v>1</v>
      </c>
      <c r="I112" s="18"/>
      <c r="J112" s="17">
        <f t="shared" si="3"/>
        <v>0</v>
      </c>
      <c r="K112" s="18"/>
    </row>
    <row r="113" s="5" customFormat="1" ht="106" customHeight="1" spans="1:11">
      <c r="A113" s="17">
        <v>111</v>
      </c>
      <c r="B113" s="18" t="s">
        <v>285</v>
      </c>
      <c r="C113" s="24"/>
      <c r="D113" s="26" t="s">
        <v>287</v>
      </c>
      <c r="E113" s="21" t="s">
        <v>292</v>
      </c>
      <c r="F113" s="20"/>
      <c r="G113" s="21" t="s">
        <v>16</v>
      </c>
      <c r="H113" s="21">
        <v>1</v>
      </c>
      <c r="I113" s="18"/>
      <c r="J113" s="17">
        <f t="shared" si="3"/>
        <v>0</v>
      </c>
      <c r="K113" s="18"/>
    </row>
    <row r="114" s="5" customFormat="1" ht="145" customHeight="1" spans="1:11">
      <c r="A114" s="17">
        <v>112</v>
      </c>
      <c r="B114" s="18" t="s">
        <v>285</v>
      </c>
      <c r="C114" s="24" t="str">
        <f>_xlfn.DISPIMG("ID_F603130868C3463AB0B99428C6266C63",1)</f>
        <v>=DISPIMG("ID_F603130868C3463AB0B99428C6266C63",1)</v>
      </c>
      <c r="D114" s="21" t="s">
        <v>261</v>
      </c>
      <c r="E114" s="21" t="s">
        <v>23</v>
      </c>
      <c r="F114" s="20" t="s">
        <v>293</v>
      </c>
      <c r="G114" s="21" t="s">
        <v>16</v>
      </c>
      <c r="H114" s="21">
        <v>20</v>
      </c>
      <c r="I114" s="18"/>
      <c r="J114" s="17">
        <f t="shared" si="3"/>
        <v>0</v>
      </c>
      <c r="K114" s="18"/>
    </row>
    <row r="115" s="5" customFormat="1" ht="145" customHeight="1" spans="1:11">
      <c r="A115" s="17">
        <v>113</v>
      </c>
      <c r="B115" s="18" t="s">
        <v>294</v>
      </c>
      <c r="C115" s="24" t="str">
        <f>_xlfn.DISPIMG("ID_D5336FE9BBB540D69B91AD654B3B385E",1)</f>
        <v>=DISPIMG("ID_D5336FE9BBB540D69B91AD654B3B385E",1)</v>
      </c>
      <c r="D115" s="21" t="s">
        <v>136</v>
      </c>
      <c r="E115" s="19" t="s">
        <v>295</v>
      </c>
      <c r="F115" s="20" t="s">
        <v>67</v>
      </c>
      <c r="G115" s="21" t="s">
        <v>21</v>
      </c>
      <c r="H115" s="21">
        <v>1</v>
      </c>
      <c r="I115" s="18"/>
      <c r="J115" s="17">
        <f t="shared" si="3"/>
        <v>0</v>
      </c>
      <c r="K115" s="18"/>
    </row>
    <row r="116" s="5" customFormat="1" ht="145" customHeight="1" spans="1:11">
      <c r="A116" s="17">
        <v>114</v>
      </c>
      <c r="B116" s="18" t="s">
        <v>294</v>
      </c>
      <c r="C116" s="30" t="str">
        <f>_xlfn.DISPIMG("ID_05F60C928BA04D1596593717E911D51F",1)</f>
        <v>=DISPIMG("ID_05F60C928BA04D1596593717E911D51F",1)</v>
      </c>
      <c r="D116" s="30" t="s">
        <v>245</v>
      </c>
      <c r="E116" s="31" t="s">
        <v>242</v>
      </c>
      <c r="F116" s="20" t="s">
        <v>243</v>
      </c>
      <c r="G116" s="21" t="s">
        <v>21</v>
      </c>
      <c r="H116" s="21">
        <v>5</v>
      </c>
      <c r="I116" s="18"/>
      <c r="J116" s="17">
        <f t="shared" si="3"/>
        <v>0</v>
      </c>
      <c r="K116" s="18"/>
    </row>
    <row r="117" s="5" customFormat="1" ht="145" customHeight="1" spans="1:11">
      <c r="A117" s="17">
        <v>115</v>
      </c>
      <c r="B117" s="18" t="s">
        <v>294</v>
      </c>
      <c r="C117" s="23" t="str">
        <f>_xlfn.DISPIMG("ID_F189C6902BBB4FE99B3A48E4B4348B19",1)</f>
        <v>=DISPIMG("ID_F189C6902BBB4FE99B3A48E4B4348B19",1)</v>
      </c>
      <c r="D117" s="19" t="s">
        <v>158</v>
      </c>
      <c r="E117" s="21" t="s">
        <v>296</v>
      </c>
      <c r="F117" s="20" t="s">
        <v>185</v>
      </c>
      <c r="G117" s="21" t="s">
        <v>21</v>
      </c>
      <c r="H117" s="21">
        <v>5</v>
      </c>
      <c r="I117" s="18"/>
      <c r="J117" s="17">
        <f t="shared" si="3"/>
        <v>0</v>
      </c>
      <c r="K117" s="18"/>
    </row>
    <row r="118" s="5" customFormat="1" ht="145" customHeight="1" spans="1:11">
      <c r="A118" s="17">
        <v>116</v>
      </c>
      <c r="B118" s="18" t="s">
        <v>294</v>
      </c>
      <c r="C118" s="23" t="str">
        <f>_xlfn.DISPIMG("ID_02DEC1A3E2D64F12B353F9329A366636",1)</f>
        <v>=DISPIMG("ID_02DEC1A3E2D64F12B353F9329A366636",1)</v>
      </c>
      <c r="D118" s="19" t="s">
        <v>158</v>
      </c>
      <c r="E118" s="21" t="s">
        <v>297</v>
      </c>
      <c r="F118" s="20" t="s">
        <v>185</v>
      </c>
      <c r="G118" s="21" t="s">
        <v>21</v>
      </c>
      <c r="H118" s="21">
        <v>4</v>
      </c>
      <c r="I118" s="18"/>
      <c r="J118" s="17">
        <f t="shared" si="3"/>
        <v>0</v>
      </c>
      <c r="K118" s="18"/>
    </row>
    <row r="119" s="5" customFormat="1" ht="145" customHeight="1" spans="1:11">
      <c r="A119" s="17">
        <v>117</v>
      </c>
      <c r="B119" s="18" t="s">
        <v>298</v>
      </c>
      <c r="C119" s="23" t="str">
        <f>_xlfn.DISPIMG("ID_4F2338C71D00459D80BFA0B6F80D07F5",1)</f>
        <v>=DISPIMG("ID_4F2338C71D00459D80BFA0B6F80D07F5",1)</v>
      </c>
      <c r="D119" s="19" t="s">
        <v>299</v>
      </c>
      <c r="E119" s="19" t="s">
        <v>300</v>
      </c>
      <c r="F119" s="20" t="s">
        <v>301</v>
      </c>
      <c r="G119" s="21" t="s">
        <v>21</v>
      </c>
      <c r="H119" s="21">
        <v>1</v>
      </c>
      <c r="I119" s="18"/>
      <c r="J119" s="17">
        <f t="shared" si="3"/>
        <v>0</v>
      </c>
      <c r="K119" s="18"/>
    </row>
    <row r="120" s="5" customFormat="1" ht="145" customHeight="1" spans="1:11">
      <c r="A120" s="17">
        <v>118</v>
      </c>
      <c r="B120" s="18" t="s">
        <v>298</v>
      </c>
      <c r="C120" s="23" t="str">
        <f>_xlfn.DISPIMG("ID_50C7E8BE6A6C448EAA5F26EEDE3B0813",1)</f>
        <v>=DISPIMG("ID_50C7E8BE6A6C448EAA5F26EEDE3B0813",1)</v>
      </c>
      <c r="D120" s="19" t="s">
        <v>302</v>
      </c>
      <c r="E120" s="21" t="s">
        <v>303</v>
      </c>
      <c r="F120" s="20" t="s">
        <v>304</v>
      </c>
      <c r="G120" s="21" t="s">
        <v>21</v>
      </c>
      <c r="H120" s="21">
        <v>2</v>
      </c>
      <c r="I120" s="18"/>
      <c r="J120" s="17">
        <f t="shared" si="3"/>
        <v>0</v>
      </c>
      <c r="K120" s="18"/>
    </row>
    <row r="121" s="5" customFormat="1" ht="145" customHeight="1" spans="1:11">
      <c r="A121" s="17">
        <v>119</v>
      </c>
      <c r="B121" s="18" t="s">
        <v>305</v>
      </c>
      <c r="C121" s="23" t="str">
        <f>_xlfn.DISPIMG("ID_19C3A007994F4D9DAB54EA1CF5132CBF",1)</f>
        <v>=DISPIMG("ID_19C3A007994F4D9DAB54EA1CF5132CBF",1)</v>
      </c>
      <c r="D121" s="18" t="s">
        <v>130</v>
      </c>
      <c r="E121" s="18" t="s">
        <v>306</v>
      </c>
      <c r="F121" s="22" t="s">
        <v>257</v>
      </c>
      <c r="G121" s="19" t="s">
        <v>21</v>
      </c>
      <c r="H121" s="19">
        <v>1</v>
      </c>
      <c r="I121" s="18"/>
      <c r="J121" s="17">
        <f t="shared" si="3"/>
        <v>0</v>
      </c>
      <c r="K121" s="18"/>
    </row>
    <row r="122" s="5" customFormat="1" ht="145" customHeight="1" spans="1:11">
      <c r="A122" s="17">
        <v>120</v>
      </c>
      <c r="B122" s="18" t="s">
        <v>307</v>
      </c>
      <c r="C122" s="23" t="str">
        <f>_xlfn.DISPIMG("ID_180E533C7C714797809CA64BF0B8BBF3",1)</f>
        <v>=DISPIMG("ID_180E533C7C714797809CA64BF0B8BBF3",1)</v>
      </c>
      <c r="D122" s="18" t="s">
        <v>272</v>
      </c>
      <c r="E122" s="18" t="s">
        <v>308</v>
      </c>
      <c r="F122" s="22" t="s">
        <v>274</v>
      </c>
      <c r="G122" s="21" t="s">
        <v>21</v>
      </c>
      <c r="H122" s="21">
        <v>2</v>
      </c>
      <c r="I122" s="18"/>
      <c r="J122" s="17">
        <f t="shared" si="3"/>
        <v>0</v>
      </c>
      <c r="K122" s="18"/>
    </row>
    <row r="123" s="5" customFormat="1" ht="145" customHeight="1" spans="1:11">
      <c r="A123" s="17">
        <v>121</v>
      </c>
      <c r="B123" s="18" t="s">
        <v>307</v>
      </c>
      <c r="C123" s="23"/>
      <c r="D123" s="18" t="s">
        <v>272</v>
      </c>
      <c r="E123" s="18" t="s">
        <v>309</v>
      </c>
      <c r="F123" s="22"/>
      <c r="G123" s="21" t="s">
        <v>21</v>
      </c>
      <c r="H123" s="21">
        <v>1</v>
      </c>
      <c r="I123" s="18"/>
      <c r="J123" s="17">
        <f t="shared" si="3"/>
        <v>0</v>
      </c>
      <c r="K123" s="18"/>
    </row>
    <row r="124" s="5" customFormat="1" ht="145" customHeight="1" spans="1:11">
      <c r="A124" s="17">
        <v>122</v>
      </c>
      <c r="B124" s="18" t="s">
        <v>307</v>
      </c>
      <c r="C124" s="23"/>
      <c r="D124" s="18" t="s">
        <v>272</v>
      </c>
      <c r="E124" s="18" t="s">
        <v>310</v>
      </c>
      <c r="F124" s="22"/>
      <c r="G124" s="21" t="s">
        <v>21</v>
      </c>
      <c r="H124" s="21">
        <v>1</v>
      </c>
      <c r="I124" s="18"/>
      <c r="J124" s="17">
        <f t="shared" si="3"/>
        <v>0</v>
      </c>
      <c r="K124" s="18"/>
    </row>
    <row r="125" s="5" customFormat="1" ht="145" customHeight="1" spans="1:11">
      <c r="A125" s="17">
        <v>123</v>
      </c>
      <c r="B125" s="18" t="s">
        <v>311</v>
      </c>
      <c r="C125" s="17" t="str">
        <f>_xlfn.DISPIMG("ID_CC519729850E4D4AAE98A240B19C42EB",1)</f>
        <v>=DISPIMG("ID_CC519729850E4D4AAE98A240B19C42EB",1)</v>
      </c>
      <c r="D125" s="18" t="s">
        <v>112</v>
      </c>
      <c r="E125" s="18" t="s">
        <v>312</v>
      </c>
      <c r="F125" s="20" t="s">
        <v>247</v>
      </c>
      <c r="G125" s="21" t="s">
        <v>21</v>
      </c>
      <c r="H125" s="21">
        <v>1</v>
      </c>
      <c r="I125" s="18"/>
      <c r="J125" s="17">
        <f t="shared" si="3"/>
        <v>0</v>
      </c>
      <c r="K125" s="18"/>
    </row>
    <row r="126" s="5" customFormat="1" ht="145" customHeight="1" spans="1:11">
      <c r="A126" s="17">
        <v>124</v>
      </c>
      <c r="B126" s="18" t="s">
        <v>244</v>
      </c>
      <c r="C126" s="17"/>
      <c r="D126" s="18" t="s">
        <v>112</v>
      </c>
      <c r="E126" s="18" t="s">
        <v>313</v>
      </c>
      <c r="F126" s="20"/>
      <c r="G126" s="21" t="s">
        <v>21</v>
      </c>
      <c r="H126" s="21">
        <v>1</v>
      </c>
      <c r="I126" s="18"/>
      <c r="J126" s="17">
        <f t="shared" si="3"/>
        <v>0</v>
      </c>
      <c r="K126" s="18"/>
    </row>
    <row r="127" s="5" customFormat="1" ht="145" customHeight="1" spans="1:11">
      <c r="A127" s="17">
        <v>125</v>
      </c>
      <c r="B127" s="18" t="s">
        <v>314</v>
      </c>
      <c r="C127" s="23" t="str">
        <f>_xlfn.DISPIMG("ID_525F65A88F1E469FAAB4CB78F7D0D945",1)</f>
        <v>=DISPIMG("ID_525F65A88F1E469FAAB4CB78F7D0D945",1)</v>
      </c>
      <c r="D127" s="19" t="s">
        <v>104</v>
      </c>
      <c r="E127" s="19" t="s">
        <v>315</v>
      </c>
      <c r="F127" s="22" t="s">
        <v>316</v>
      </c>
      <c r="G127" s="21" t="s">
        <v>21</v>
      </c>
      <c r="H127" s="21">
        <v>1</v>
      </c>
      <c r="I127" s="18"/>
      <c r="J127" s="17">
        <f t="shared" si="3"/>
        <v>0</v>
      </c>
      <c r="K127" s="18"/>
    </row>
    <row r="128" s="5" customFormat="1" ht="145" customHeight="1" spans="1:11">
      <c r="A128" s="17">
        <v>126</v>
      </c>
      <c r="B128" s="18" t="s">
        <v>317</v>
      </c>
      <c r="C128" s="23" t="str">
        <f>_xlfn.DISPIMG("ID_29374E4958F745D4A4C6C4178D201E32",1)</f>
        <v>=DISPIMG("ID_29374E4958F745D4A4C6C4178D201E32",1)</v>
      </c>
      <c r="D128" s="19" t="s">
        <v>158</v>
      </c>
      <c r="E128" s="21" t="s">
        <v>318</v>
      </c>
      <c r="F128" s="20" t="s">
        <v>319</v>
      </c>
      <c r="G128" s="21" t="s">
        <v>21</v>
      </c>
      <c r="H128" s="21">
        <v>1</v>
      </c>
      <c r="I128" s="18"/>
      <c r="J128" s="17">
        <f t="shared" si="3"/>
        <v>0</v>
      </c>
      <c r="K128" s="18"/>
    </row>
    <row r="129" s="5" customFormat="1" ht="145" customHeight="1" spans="1:11">
      <c r="A129" s="17">
        <v>127</v>
      </c>
      <c r="B129" s="18" t="s">
        <v>170</v>
      </c>
      <c r="C129" s="17" t="str">
        <f>_xlfn.DISPIMG("ID_CC519729850E4D4AAE98A240B19C42EB",1)</f>
        <v>=DISPIMG("ID_CC519729850E4D4AAE98A240B19C42EB",1)</v>
      </c>
      <c r="D129" s="19" t="s">
        <v>112</v>
      </c>
      <c r="E129" s="18" t="s">
        <v>320</v>
      </c>
      <c r="F129" s="22" t="s">
        <v>247</v>
      </c>
      <c r="G129" s="21" t="s">
        <v>21</v>
      </c>
      <c r="H129" s="21">
        <v>1</v>
      </c>
      <c r="I129" s="18"/>
      <c r="J129" s="17">
        <f t="shared" si="3"/>
        <v>0</v>
      </c>
      <c r="K129" s="18"/>
    </row>
    <row r="130" s="5" customFormat="1" ht="145" customHeight="1" spans="1:11">
      <c r="A130" s="17">
        <v>128</v>
      </c>
      <c r="B130" s="18" t="s">
        <v>186</v>
      </c>
      <c r="C130" s="23" t="str">
        <f>_xlfn.DISPIMG("ID_12ACD31FC3E047D884E4F56A85C42EFA",1)</f>
        <v>=DISPIMG("ID_12ACD31FC3E047D884E4F56A85C42EFA",1)</v>
      </c>
      <c r="D130" s="19" t="s">
        <v>196</v>
      </c>
      <c r="E130" s="21" t="s">
        <v>321</v>
      </c>
      <c r="F130" s="20" t="s">
        <v>185</v>
      </c>
      <c r="G130" s="21" t="s">
        <v>21</v>
      </c>
      <c r="H130" s="21">
        <v>80</v>
      </c>
      <c r="I130" s="18"/>
      <c r="J130" s="17">
        <f t="shared" si="3"/>
        <v>0</v>
      </c>
      <c r="K130" s="18"/>
    </row>
    <row r="131" s="5" customFormat="1" ht="84" customHeight="1" spans="1:11">
      <c r="A131" s="17">
        <v>129</v>
      </c>
      <c r="B131" s="18" t="s">
        <v>322</v>
      </c>
      <c r="C131" s="30" t="str">
        <f t="shared" ref="C131:C134" si="4">_xlfn.DISPIMG("ID_05F60C928BA04D1596593717E911D51F",1)</f>
        <v>=DISPIMG("ID_05F60C928BA04D1596593717E911D51F",1)</v>
      </c>
      <c r="D131" s="30" t="s">
        <v>241</v>
      </c>
      <c r="E131" s="21" t="s">
        <v>323</v>
      </c>
      <c r="F131" s="33" t="s">
        <v>243</v>
      </c>
      <c r="G131" s="21" t="s">
        <v>21</v>
      </c>
      <c r="H131" s="17">
        <v>1</v>
      </c>
      <c r="I131" s="17"/>
      <c r="J131" s="17">
        <f t="shared" si="3"/>
        <v>0</v>
      </c>
      <c r="K131" s="17"/>
    </row>
    <row r="132" s="5" customFormat="1" ht="84" customHeight="1" spans="1:11">
      <c r="A132" s="17">
        <v>130</v>
      </c>
      <c r="B132" s="18" t="s">
        <v>322</v>
      </c>
      <c r="C132" s="30" t="str">
        <f t="shared" si="4"/>
        <v>=DISPIMG("ID_05F60C928BA04D1596593717E911D51F",1)</v>
      </c>
      <c r="D132" s="30" t="s">
        <v>241</v>
      </c>
      <c r="E132" s="21" t="s">
        <v>324</v>
      </c>
      <c r="F132" s="33" t="s">
        <v>243</v>
      </c>
      <c r="G132" s="21" t="s">
        <v>21</v>
      </c>
      <c r="H132" s="17">
        <v>1</v>
      </c>
      <c r="I132" s="17"/>
      <c r="J132" s="17">
        <f t="shared" ref="J132:J163" si="5">I132*H132</f>
        <v>0</v>
      </c>
      <c r="K132" s="17"/>
    </row>
    <row r="133" s="5" customFormat="1" ht="84" customHeight="1" spans="1:11">
      <c r="A133" s="17">
        <v>131</v>
      </c>
      <c r="B133" s="18" t="s">
        <v>322</v>
      </c>
      <c r="C133" s="30" t="str">
        <f t="shared" si="4"/>
        <v>=DISPIMG("ID_05F60C928BA04D1596593717E911D51F",1)</v>
      </c>
      <c r="D133" s="30" t="s">
        <v>241</v>
      </c>
      <c r="E133" s="21" t="s">
        <v>325</v>
      </c>
      <c r="F133" s="33" t="s">
        <v>243</v>
      </c>
      <c r="G133" s="21" t="s">
        <v>21</v>
      </c>
      <c r="H133" s="17">
        <v>1</v>
      </c>
      <c r="I133" s="17"/>
      <c r="J133" s="17">
        <f t="shared" si="5"/>
        <v>0</v>
      </c>
      <c r="K133" s="17"/>
    </row>
    <row r="134" s="5" customFormat="1" ht="84" customHeight="1" spans="1:11">
      <c r="A134" s="17">
        <v>132</v>
      </c>
      <c r="B134" s="18" t="s">
        <v>322</v>
      </c>
      <c r="C134" s="30" t="str">
        <f t="shared" si="4"/>
        <v>=DISPIMG("ID_05F60C928BA04D1596593717E911D51F",1)</v>
      </c>
      <c r="D134" s="30" t="s">
        <v>241</v>
      </c>
      <c r="E134" s="21" t="s">
        <v>326</v>
      </c>
      <c r="F134" s="33" t="s">
        <v>243</v>
      </c>
      <c r="G134" s="21" t="s">
        <v>21</v>
      </c>
      <c r="H134" s="17">
        <v>1</v>
      </c>
      <c r="I134" s="17"/>
      <c r="J134" s="17">
        <f t="shared" si="5"/>
        <v>0</v>
      </c>
      <c r="K134" s="17"/>
    </row>
    <row r="135" s="5" customFormat="1" ht="107" customHeight="1" spans="1:11">
      <c r="A135" s="17">
        <v>133</v>
      </c>
      <c r="B135" s="18" t="s">
        <v>322</v>
      </c>
      <c r="C135" s="17" t="str">
        <f>_xlfn.DISPIMG("ID_C7EE595C725D474EBD26CB4A4F046695",1)</f>
        <v>=DISPIMG("ID_C7EE595C725D474EBD26CB4A4F046695",1)</v>
      </c>
      <c r="D135" s="19" t="s">
        <v>22</v>
      </c>
      <c r="E135" s="18" t="s">
        <v>23</v>
      </c>
      <c r="F135" s="34" t="s">
        <v>24</v>
      </c>
      <c r="G135" s="21" t="s">
        <v>16</v>
      </c>
      <c r="H135" s="21">
        <v>49</v>
      </c>
      <c r="I135" s="18"/>
      <c r="J135" s="17">
        <f t="shared" si="5"/>
        <v>0</v>
      </c>
      <c r="K135" s="18"/>
    </row>
    <row r="136" s="5" customFormat="1" ht="84" customHeight="1" spans="1:11">
      <c r="A136" s="17">
        <v>134</v>
      </c>
      <c r="B136" s="18" t="s">
        <v>327</v>
      </c>
      <c r="C136" s="35" t="str">
        <f>_xlfn.DISPIMG("ID_28348AB4A8F141F1B8E6354D76D7E40D",1)</f>
        <v>=DISPIMG("ID_28348AB4A8F141F1B8E6354D76D7E40D",1)</v>
      </c>
      <c r="D136" s="18" t="s">
        <v>93</v>
      </c>
      <c r="E136" s="18" t="s">
        <v>23</v>
      </c>
      <c r="F136" s="22" t="s">
        <v>328</v>
      </c>
      <c r="G136" s="21" t="s">
        <v>16</v>
      </c>
      <c r="H136" s="17">
        <v>2</v>
      </c>
      <c r="I136" s="17"/>
      <c r="J136" s="17">
        <f t="shared" si="5"/>
        <v>0</v>
      </c>
      <c r="K136" s="17"/>
    </row>
    <row r="137" s="5" customFormat="1" ht="84" customHeight="1" spans="1:11">
      <c r="A137" s="17">
        <v>135</v>
      </c>
      <c r="B137" s="18" t="s">
        <v>136</v>
      </c>
      <c r="C137" s="36" t="str">
        <f>_xlfn.DISPIMG("ID_6493596AEAB94C2A8B16AF8544F97E88",1)</f>
        <v>=DISPIMG("ID_6493596AEAB94C2A8B16AF8544F97E88",1)</v>
      </c>
      <c r="D137" s="18" t="s">
        <v>136</v>
      </c>
      <c r="E137" s="19" t="s">
        <v>329</v>
      </c>
      <c r="F137" s="20" t="s">
        <v>67</v>
      </c>
      <c r="G137" s="17" t="s">
        <v>21</v>
      </c>
      <c r="H137" s="17">
        <v>1</v>
      </c>
      <c r="I137" s="17"/>
      <c r="J137" s="17">
        <f t="shared" si="5"/>
        <v>0</v>
      </c>
      <c r="K137" s="17"/>
    </row>
    <row r="138" s="5" customFormat="1" ht="84" customHeight="1" spans="1:11">
      <c r="A138" s="17">
        <v>136</v>
      </c>
      <c r="B138" s="18" t="s">
        <v>330</v>
      </c>
      <c r="C138" s="23" t="str">
        <f>_xlfn.DISPIMG("ID_18A4CC225DA34A1CA8121CE7D9EB1FD7",1)</f>
        <v>=DISPIMG("ID_18A4CC225DA34A1CA8121CE7D9EB1FD7",1)</v>
      </c>
      <c r="D138" s="18" t="s">
        <v>331</v>
      </c>
      <c r="E138" s="18" t="s">
        <v>332</v>
      </c>
      <c r="F138" s="22" t="s">
        <v>333</v>
      </c>
      <c r="G138" s="21" t="s">
        <v>21</v>
      </c>
      <c r="H138" s="17">
        <v>1</v>
      </c>
      <c r="I138" s="17"/>
      <c r="J138" s="17">
        <f t="shared" si="5"/>
        <v>0</v>
      </c>
      <c r="K138" s="17"/>
    </row>
    <row r="139" s="5" customFormat="1" ht="84" customHeight="1" spans="1:11">
      <c r="A139" s="17">
        <v>137</v>
      </c>
      <c r="B139" s="18" t="s">
        <v>334</v>
      </c>
      <c r="C139" s="23" t="str">
        <f>_xlfn.DISPIMG("ID_180E533C7C714797809CA64BF0B8BBF3",1)</f>
        <v>=DISPIMG("ID_180E533C7C714797809CA64BF0B8BBF3",1)</v>
      </c>
      <c r="D139" s="18" t="s">
        <v>272</v>
      </c>
      <c r="E139" s="18" t="s">
        <v>335</v>
      </c>
      <c r="F139" s="22" t="s">
        <v>274</v>
      </c>
      <c r="G139" s="21" t="s">
        <v>21</v>
      </c>
      <c r="H139" s="17">
        <v>1</v>
      </c>
      <c r="I139" s="17"/>
      <c r="J139" s="17">
        <f t="shared" si="5"/>
        <v>0</v>
      </c>
      <c r="K139" s="17"/>
    </row>
    <row r="140" s="5" customFormat="1" ht="84" customHeight="1" spans="1:11">
      <c r="A140" s="17">
        <v>138</v>
      </c>
      <c r="B140" s="18" t="s">
        <v>334</v>
      </c>
      <c r="C140" s="23" t="str">
        <f>_xlfn.DISPIMG("ID_180E533C7C714797809CA64BF0B8BBF3",1)</f>
        <v>=DISPIMG("ID_180E533C7C714797809CA64BF0B8BBF3",1)</v>
      </c>
      <c r="D140" s="18" t="s">
        <v>272</v>
      </c>
      <c r="E140" s="18" t="s">
        <v>336</v>
      </c>
      <c r="F140" s="22" t="s">
        <v>274</v>
      </c>
      <c r="G140" s="21" t="s">
        <v>21</v>
      </c>
      <c r="H140" s="17">
        <v>1</v>
      </c>
      <c r="I140" s="17"/>
      <c r="J140" s="17">
        <f t="shared" si="5"/>
        <v>0</v>
      </c>
      <c r="K140" s="17"/>
    </row>
    <row r="141" s="5" customFormat="1" ht="84" customHeight="1" spans="1:11">
      <c r="A141" s="17">
        <v>139</v>
      </c>
      <c r="B141" s="18" t="s">
        <v>337</v>
      </c>
      <c r="C141" s="23" t="str">
        <f>_xlfn.DISPIMG("ID_0723BA4286244F3D93D993E77A234C2F",1)</f>
        <v>=DISPIMG("ID_0723BA4286244F3D93D993E77A234C2F",1)</v>
      </c>
      <c r="D141" s="18" t="s">
        <v>338</v>
      </c>
      <c r="E141" s="18" t="s">
        <v>339</v>
      </c>
      <c r="F141" s="22" t="s">
        <v>160</v>
      </c>
      <c r="G141" s="17" t="s">
        <v>21</v>
      </c>
      <c r="H141" s="17">
        <v>1</v>
      </c>
      <c r="I141" s="17"/>
      <c r="J141" s="17">
        <f t="shared" si="5"/>
        <v>0</v>
      </c>
      <c r="K141" s="17"/>
    </row>
    <row r="142" s="5" customFormat="1" ht="84" customHeight="1" spans="1:11">
      <c r="A142" s="17">
        <v>140</v>
      </c>
      <c r="B142" s="18" t="s">
        <v>340</v>
      </c>
      <c r="C142" s="24" t="str">
        <f>_xlfn.DISPIMG("ID_6493596AEAB94C2A8B16AF8544F97E88",1)</f>
        <v>=DISPIMG("ID_6493596AEAB94C2A8B16AF8544F97E88",1)</v>
      </c>
      <c r="D142" s="18" t="s">
        <v>136</v>
      </c>
      <c r="E142" s="19" t="s">
        <v>341</v>
      </c>
      <c r="F142" s="20" t="s">
        <v>67</v>
      </c>
      <c r="G142" s="17" t="s">
        <v>21</v>
      </c>
      <c r="H142" s="17">
        <v>1</v>
      </c>
      <c r="I142" s="17"/>
      <c r="J142" s="17">
        <f t="shared" si="5"/>
        <v>0</v>
      </c>
      <c r="K142" s="17"/>
    </row>
    <row r="143" s="5" customFormat="1" ht="84" customHeight="1" spans="1:11">
      <c r="A143" s="17">
        <v>141</v>
      </c>
      <c r="B143" s="18" t="s">
        <v>342</v>
      </c>
      <c r="C143" s="17" t="str">
        <f t="shared" ref="C143:C146" si="6">_xlfn.DISPIMG("ID_CC519729850E4D4AAE98A240B19C42EB",1)</f>
        <v>=DISPIMG("ID_CC519729850E4D4AAE98A240B19C42EB",1)</v>
      </c>
      <c r="D143" s="19" t="s">
        <v>245</v>
      </c>
      <c r="E143" s="21" t="s">
        <v>343</v>
      </c>
      <c r="F143" s="20" t="s">
        <v>247</v>
      </c>
      <c r="G143" s="21" t="s">
        <v>21</v>
      </c>
      <c r="H143" s="17">
        <v>1</v>
      </c>
      <c r="I143" s="17"/>
      <c r="J143" s="17">
        <f t="shared" si="5"/>
        <v>0</v>
      </c>
      <c r="K143" s="17"/>
    </row>
    <row r="144" s="5" customFormat="1" ht="84" customHeight="1" spans="1:11">
      <c r="A144" s="17">
        <v>142</v>
      </c>
      <c r="B144" s="18" t="s">
        <v>344</v>
      </c>
      <c r="C144" s="17" t="str">
        <f t="shared" si="6"/>
        <v>=DISPIMG("ID_CC519729850E4D4AAE98A240B19C42EB",1)</v>
      </c>
      <c r="D144" s="19" t="s">
        <v>245</v>
      </c>
      <c r="E144" s="21" t="s">
        <v>345</v>
      </c>
      <c r="F144" s="20" t="s">
        <v>247</v>
      </c>
      <c r="G144" s="21" t="s">
        <v>21</v>
      </c>
      <c r="H144" s="17">
        <v>1</v>
      </c>
      <c r="I144" s="17"/>
      <c r="J144" s="17">
        <f t="shared" si="5"/>
        <v>0</v>
      </c>
      <c r="K144" s="17"/>
    </row>
    <row r="145" s="5" customFormat="1" ht="84" customHeight="1" spans="1:11">
      <c r="A145" s="17">
        <v>143</v>
      </c>
      <c r="B145" s="18" t="s">
        <v>344</v>
      </c>
      <c r="C145" s="17" t="str">
        <f t="shared" si="6"/>
        <v>=DISPIMG("ID_CC519729850E4D4AAE98A240B19C42EB",1)</v>
      </c>
      <c r="D145" s="19" t="s">
        <v>245</v>
      </c>
      <c r="E145" s="21" t="s">
        <v>172</v>
      </c>
      <c r="F145" s="20" t="s">
        <v>247</v>
      </c>
      <c r="G145" s="21" t="s">
        <v>21</v>
      </c>
      <c r="H145" s="17">
        <v>1</v>
      </c>
      <c r="I145" s="17"/>
      <c r="J145" s="17">
        <f t="shared" si="5"/>
        <v>0</v>
      </c>
      <c r="K145" s="17"/>
    </row>
    <row r="146" s="5" customFormat="1" ht="84" customHeight="1" spans="1:11">
      <c r="A146" s="17">
        <v>144</v>
      </c>
      <c r="B146" s="18" t="s">
        <v>346</v>
      </c>
      <c r="C146" s="17" t="str">
        <f t="shared" si="6"/>
        <v>=DISPIMG("ID_CC519729850E4D4AAE98A240B19C42EB",1)</v>
      </c>
      <c r="D146" s="19" t="s">
        <v>245</v>
      </c>
      <c r="E146" s="19" t="s">
        <v>347</v>
      </c>
      <c r="F146" s="20" t="s">
        <v>247</v>
      </c>
      <c r="G146" s="21" t="s">
        <v>21</v>
      </c>
      <c r="H146" s="17">
        <v>1</v>
      </c>
      <c r="I146" s="24"/>
      <c r="J146" s="17">
        <f t="shared" si="5"/>
        <v>0</v>
      </c>
      <c r="K146" s="17"/>
    </row>
    <row r="147" s="5" customFormat="1" ht="84" customHeight="1" spans="1:11">
      <c r="A147" s="17">
        <v>145</v>
      </c>
      <c r="B147" s="18" t="s">
        <v>348</v>
      </c>
      <c r="C147" s="24" t="str">
        <f>_xlfn.DISPIMG("ID_92DA1E1E212D4B049B8E0B2A8266C3A8",1)</f>
        <v>=DISPIMG("ID_92DA1E1E212D4B049B8E0B2A8266C3A8",1)</v>
      </c>
      <c r="D147" s="18" t="s">
        <v>47</v>
      </c>
      <c r="E147" s="18" t="s">
        <v>159</v>
      </c>
      <c r="F147" s="22" t="s">
        <v>49</v>
      </c>
      <c r="G147" s="27" t="s">
        <v>21</v>
      </c>
      <c r="H147" s="17">
        <v>74</v>
      </c>
      <c r="I147" s="24"/>
      <c r="J147" s="17">
        <f t="shared" si="5"/>
        <v>0</v>
      </c>
      <c r="K147" s="17"/>
    </row>
    <row r="148" s="5" customFormat="1" ht="84" customHeight="1" spans="1:11">
      <c r="A148" s="17">
        <v>146</v>
      </c>
      <c r="B148" s="18" t="s">
        <v>349</v>
      </c>
      <c r="C148" s="17" t="str">
        <f>_xlfn.DISPIMG("ID_F1E67E02D9AF42018578EA38D4D81E9C",1)</f>
        <v>=DISPIMG("ID_F1E67E02D9AF42018578EA38D4D81E9C",1)</v>
      </c>
      <c r="D148" s="18" t="s">
        <v>350</v>
      </c>
      <c r="E148" s="18" t="s">
        <v>351</v>
      </c>
      <c r="F148" s="22" t="s">
        <v>352</v>
      </c>
      <c r="G148" s="27" t="s">
        <v>21</v>
      </c>
      <c r="H148" s="17">
        <v>1</v>
      </c>
      <c r="I148" s="24"/>
      <c r="J148" s="17">
        <f t="shared" si="5"/>
        <v>0</v>
      </c>
      <c r="K148" s="17"/>
    </row>
    <row r="149" s="5" customFormat="1" ht="107" customHeight="1" spans="1:11">
      <c r="A149" s="17">
        <v>147</v>
      </c>
      <c r="B149" s="18" t="s">
        <v>174</v>
      </c>
      <c r="C149" s="23" t="str">
        <f>_xlfn.DISPIMG("ID_F11D98CB6F1549028F76C77E72E3D180",1)</f>
        <v>=DISPIMG("ID_F11D98CB6F1549028F76C77E72E3D180",1)</v>
      </c>
      <c r="D149" s="18" t="s">
        <v>338</v>
      </c>
      <c r="E149" s="18" t="s">
        <v>353</v>
      </c>
      <c r="F149" s="20" t="s">
        <v>160</v>
      </c>
      <c r="G149" s="21" t="s">
        <v>21</v>
      </c>
      <c r="H149" s="17">
        <v>1</v>
      </c>
      <c r="I149" s="17"/>
      <c r="J149" s="17">
        <f t="shared" si="5"/>
        <v>0</v>
      </c>
      <c r="K149" s="17"/>
    </row>
    <row r="150" customFormat="1" ht="86" customHeight="1" spans="1:11">
      <c r="A150" s="17">
        <v>148</v>
      </c>
      <c r="B150" s="25" t="s">
        <v>354</v>
      </c>
      <c r="C150" s="23" t="str">
        <f t="shared" ref="C150:C154" si="7">_xlfn.DISPIMG("ID_80F01F5E5E0D45F6AF180105096768DE",1)</f>
        <v>=DISPIMG("ID_80F01F5E5E0D45F6AF180105096768DE",1)</v>
      </c>
      <c r="D150" s="18" t="s">
        <v>213</v>
      </c>
      <c r="E150" s="18" t="s">
        <v>355</v>
      </c>
      <c r="F150" s="22" t="s">
        <v>356</v>
      </c>
      <c r="G150" s="17" t="s">
        <v>21</v>
      </c>
      <c r="H150" s="17">
        <v>1</v>
      </c>
      <c r="I150" s="24"/>
      <c r="J150" s="17">
        <f t="shared" si="5"/>
        <v>0</v>
      </c>
      <c r="K150" s="24"/>
    </row>
    <row r="151" s="5" customFormat="1" ht="86" customHeight="1" spans="1:11">
      <c r="A151" s="17">
        <v>149</v>
      </c>
      <c r="B151" s="18" t="s">
        <v>357</v>
      </c>
      <c r="C151" s="23" t="str">
        <f t="shared" si="7"/>
        <v>=DISPIMG("ID_80F01F5E5E0D45F6AF180105096768DE",1)</v>
      </c>
      <c r="D151" s="18" t="s">
        <v>213</v>
      </c>
      <c r="E151" s="18" t="s">
        <v>358</v>
      </c>
      <c r="F151" s="22" t="s">
        <v>356</v>
      </c>
      <c r="G151" s="17" t="s">
        <v>21</v>
      </c>
      <c r="H151" s="17">
        <v>1</v>
      </c>
      <c r="I151" s="17"/>
      <c r="J151" s="17">
        <f t="shared" si="5"/>
        <v>0</v>
      </c>
      <c r="K151" s="17"/>
    </row>
    <row r="152" s="5" customFormat="1" ht="86" customHeight="1" spans="1:11">
      <c r="A152" s="17">
        <v>150</v>
      </c>
      <c r="B152" s="18" t="s">
        <v>357</v>
      </c>
      <c r="C152" s="19" t="str">
        <f>_xlfn.DISPIMG("ID_05F60C928BA04D1596593717E911D51F",1)</f>
        <v>=DISPIMG("ID_05F60C928BA04D1596593717E911D51F",1)</v>
      </c>
      <c r="D152" s="19" t="s">
        <v>241</v>
      </c>
      <c r="E152" s="21" t="s">
        <v>359</v>
      </c>
      <c r="F152" s="20" t="s">
        <v>243</v>
      </c>
      <c r="G152" s="21" t="s">
        <v>21</v>
      </c>
      <c r="H152" s="17">
        <v>2</v>
      </c>
      <c r="I152" s="17"/>
      <c r="J152" s="17">
        <f t="shared" si="5"/>
        <v>0</v>
      </c>
      <c r="K152" s="17"/>
    </row>
    <row r="153" s="5" customFormat="1" ht="86" customHeight="1" spans="1:11">
      <c r="A153" s="17">
        <v>151</v>
      </c>
      <c r="B153" s="18" t="s">
        <v>360</v>
      </c>
      <c r="C153" s="23" t="str">
        <f>_xlfn.DISPIMG("ID_18A4CC225DA34A1CA8121CE7D9EB1FD7",1)</f>
        <v>=DISPIMG("ID_18A4CC225DA34A1CA8121CE7D9EB1FD7",1)</v>
      </c>
      <c r="D153" s="18" t="s">
        <v>331</v>
      </c>
      <c r="E153" s="18" t="s">
        <v>361</v>
      </c>
      <c r="F153" s="22" t="s">
        <v>333</v>
      </c>
      <c r="G153" s="21" t="s">
        <v>21</v>
      </c>
      <c r="H153" s="17">
        <v>1</v>
      </c>
      <c r="I153" s="17"/>
      <c r="J153" s="17">
        <f t="shared" si="5"/>
        <v>0</v>
      </c>
      <c r="K153" s="17"/>
    </row>
    <row r="154" s="5" customFormat="1" ht="86" customHeight="1" spans="1:11">
      <c r="A154" s="17">
        <v>152</v>
      </c>
      <c r="B154" s="18" t="s">
        <v>362</v>
      </c>
      <c r="C154" s="23" t="str">
        <f t="shared" si="7"/>
        <v>=DISPIMG("ID_80F01F5E5E0D45F6AF180105096768DE",1)</v>
      </c>
      <c r="D154" s="18" t="s">
        <v>213</v>
      </c>
      <c r="E154" s="18" t="s">
        <v>363</v>
      </c>
      <c r="F154" s="22" t="s">
        <v>356</v>
      </c>
      <c r="G154" s="17" t="s">
        <v>21</v>
      </c>
      <c r="H154" s="17">
        <v>1</v>
      </c>
      <c r="I154" s="17"/>
      <c r="J154" s="17">
        <f t="shared" si="5"/>
        <v>0</v>
      </c>
      <c r="K154" s="17"/>
    </row>
    <row r="155" s="5" customFormat="1" ht="86" customHeight="1" spans="1:11">
      <c r="A155" s="17">
        <v>153</v>
      </c>
      <c r="B155" s="18" t="s">
        <v>364</v>
      </c>
      <c r="C155" s="23" t="str">
        <f>_xlfn.DISPIMG("ID_18A4CC225DA34A1CA8121CE7D9EB1FD7",1)</f>
        <v>=DISPIMG("ID_18A4CC225DA34A1CA8121CE7D9EB1FD7",1)</v>
      </c>
      <c r="D155" s="18" t="s">
        <v>331</v>
      </c>
      <c r="E155" s="18" t="s">
        <v>365</v>
      </c>
      <c r="F155" s="22" t="s">
        <v>333</v>
      </c>
      <c r="G155" s="21" t="s">
        <v>21</v>
      </c>
      <c r="H155" s="17">
        <v>1</v>
      </c>
      <c r="I155" s="17"/>
      <c r="J155" s="17">
        <f t="shared" si="5"/>
        <v>0</v>
      </c>
      <c r="K155" s="17"/>
    </row>
    <row r="156" s="5" customFormat="1" ht="86" customHeight="1" spans="1:11">
      <c r="A156" s="17">
        <v>154</v>
      </c>
      <c r="B156" s="18" t="s">
        <v>111</v>
      </c>
      <c r="C156" s="23" t="str">
        <f>_xlfn.DISPIMG("ID_80F01F5E5E0D45F6AF180105096768DE",1)</f>
        <v>=DISPIMG("ID_80F01F5E5E0D45F6AF180105096768DE",1)</v>
      </c>
      <c r="D156" s="18" t="s">
        <v>213</v>
      </c>
      <c r="E156" s="18" t="s">
        <v>366</v>
      </c>
      <c r="F156" s="22" t="s">
        <v>356</v>
      </c>
      <c r="G156" s="17" t="s">
        <v>21</v>
      </c>
      <c r="H156" s="17">
        <v>1</v>
      </c>
      <c r="I156" s="17"/>
      <c r="J156" s="17">
        <f t="shared" si="5"/>
        <v>0</v>
      </c>
      <c r="K156" s="17"/>
    </row>
    <row r="157" s="5" customFormat="1" ht="84" customHeight="1" spans="1:11">
      <c r="A157" s="17">
        <v>155</v>
      </c>
      <c r="B157" s="18" t="s">
        <v>208</v>
      </c>
      <c r="C157" s="23" t="str">
        <f>_xlfn.DISPIMG("ID_5E5D15090E4B446995E2AF34CDB1C289",1)</f>
        <v>=DISPIMG("ID_5E5D15090E4B446995E2AF34CDB1C289",1)</v>
      </c>
      <c r="D157" s="19" t="s">
        <v>112</v>
      </c>
      <c r="E157" s="19" t="s">
        <v>367</v>
      </c>
      <c r="F157" s="20" t="s">
        <v>210</v>
      </c>
      <c r="G157" s="21" t="s">
        <v>21</v>
      </c>
      <c r="H157" s="17">
        <v>1</v>
      </c>
      <c r="I157" s="17"/>
      <c r="J157" s="17">
        <f t="shared" si="5"/>
        <v>0</v>
      </c>
      <c r="K157" s="17" t="s">
        <v>368</v>
      </c>
    </row>
    <row r="158" s="5" customFormat="1" ht="84" customHeight="1" spans="1:11">
      <c r="A158" s="17">
        <v>156</v>
      </c>
      <c r="B158" s="18" t="s">
        <v>208</v>
      </c>
      <c r="C158" s="23" t="str">
        <f>_xlfn.DISPIMG("ID_5E5D15090E4B446995E2AF34CDB1C289",1)</f>
        <v>=DISPIMG("ID_5E5D15090E4B446995E2AF34CDB1C289",1)</v>
      </c>
      <c r="D158" s="19" t="s">
        <v>112</v>
      </c>
      <c r="E158" s="19" t="s">
        <v>369</v>
      </c>
      <c r="F158" s="20" t="s">
        <v>210</v>
      </c>
      <c r="G158" s="21" t="s">
        <v>21</v>
      </c>
      <c r="H158" s="17">
        <v>1</v>
      </c>
      <c r="I158" s="17"/>
      <c r="J158" s="17">
        <f t="shared" si="5"/>
        <v>0</v>
      </c>
      <c r="K158" s="17" t="s">
        <v>368</v>
      </c>
    </row>
    <row r="159" s="5" customFormat="1" ht="84" customHeight="1" spans="1:11">
      <c r="A159" s="17">
        <v>157</v>
      </c>
      <c r="B159" s="18" t="s">
        <v>370</v>
      </c>
      <c r="C159" s="17" t="str">
        <f t="shared" ref="C159:C162" si="8">_xlfn.DISPIMG("ID_CC519729850E4D4AAE98A240B19C42EB",1)</f>
        <v>=DISPIMG("ID_CC519729850E4D4AAE98A240B19C42EB",1)</v>
      </c>
      <c r="D159" s="19" t="s">
        <v>245</v>
      </c>
      <c r="E159" s="19" t="s">
        <v>371</v>
      </c>
      <c r="F159" s="20" t="s">
        <v>247</v>
      </c>
      <c r="G159" s="21" t="s">
        <v>21</v>
      </c>
      <c r="H159" s="17">
        <v>1</v>
      </c>
      <c r="I159" s="17"/>
      <c r="J159" s="17">
        <f t="shared" si="5"/>
        <v>0</v>
      </c>
      <c r="K159" s="17"/>
    </row>
    <row r="160" s="5" customFormat="1" ht="84" customHeight="1" spans="1:11">
      <c r="A160" s="17">
        <v>158</v>
      </c>
      <c r="B160" s="18" t="s">
        <v>372</v>
      </c>
      <c r="C160" s="17" t="str">
        <f t="shared" si="8"/>
        <v>=DISPIMG("ID_CC519729850E4D4AAE98A240B19C42EB",1)</v>
      </c>
      <c r="D160" s="19" t="s">
        <v>245</v>
      </c>
      <c r="E160" s="21" t="s">
        <v>373</v>
      </c>
      <c r="F160" s="20" t="s">
        <v>247</v>
      </c>
      <c r="G160" s="21" t="s">
        <v>21</v>
      </c>
      <c r="H160" s="17">
        <v>1</v>
      </c>
      <c r="I160" s="17"/>
      <c r="J160" s="17">
        <f t="shared" si="5"/>
        <v>0</v>
      </c>
      <c r="K160" s="17"/>
    </row>
    <row r="161" s="5" customFormat="1" ht="84" customHeight="1" spans="1:11">
      <c r="A161" s="17">
        <v>159</v>
      </c>
      <c r="B161" s="18" t="s">
        <v>374</v>
      </c>
      <c r="C161" s="17" t="str">
        <f t="shared" si="8"/>
        <v>=DISPIMG("ID_CC519729850E4D4AAE98A240B19C42EB",1)</v>
      </c>
      <c r="D161" s="19" t="s">
        <v>245</v>
      </c>
      <c r="E161" s="21" t="s">
        <v>312</v>
      </c>
      <c r="F161" s="20" t="s">
        <v>247</v>
      </c>
      <c r="G161" s="21" t="s">
        <v>21</v>
      </c>
      <c r="H161" s="17">
        <v>1</v>
      </c>
      <c r="I161" s="17"/>
      <c r="J161" s="17">
        <f t="shared" si="5"/>
        <v>0</v>
      </c>
      <c r="K161" s="17"/>
    </row>
    <row r="162" s="5" customFormat="1" ht="84" customHeight="1" spans="1:11">
      <c r="A162" s="17">
        <v>160</v>
      </c>
      <c r="B162" s="18" t="s">
        <v>374</v>
      </c>
      <c r="C162" s="17" t="str">
        <f t="shared" si="8"/>
        <v>=DISPIMG("ID_CC519729850E4D4AAE98A240B19C42EB",1)</v>
      </c>
      <c r="D162" s="19" t="s">
        <v>245</v>
      </c>
      <c r="E162" s="21" t="s">
        <v>375</v>
      </c>
      <c r="F162" s="20" t="s">
        <v>247</v>
      </c>
      <c r="G162" s="21" t="s">
        <v>21</v>
      </c>
      <c r="H162" s="17">
        <v>1</v>
      </c>
      <c r="I162" s="17"/>
      <c r="J162" s="17">
        <f t="shared" si="5"/>
        <v>0</v>
      </c>
      <c r="K162" s="22"/>
    </row>
    <row r="163" s="5" customFormat="1" ht="84" customHeight="1" spans="1:11">
      <c r="A163" s="17">
        <v>161</v>
      </c>
      <c r="B163" s="18" t="s">
        <v>376</v>
      </c>
      <c r="C163" s="24" t="str">
        <f>_xlfn.DISPIMG("ID_6493596AEAB94C2A8B16AF8544F97E88",1)</f>
        <v>=DISPIMG("ID_6493596AEAB94C2A8B16AF8544F97E88",1)</v>
      </c>
      <c r="D163" s="18" t="s">
        <v>136</v>
      </c>
      <c r="E163" s="19" t="s">
        <v>377</v>
      </c>
      <c r="F163" s="20" t="s">
        <v>67</v>
      </c>
      <c r="G163" s="17" t="s">
        <v>21</v>
      </c>
      <c r="H163" s="17">
        <v>1</v>
      </c>
      <c r="I163" s="17"/>
      <c r="J163" s="17">
        <f t="shared" si="5"/>
        <v>0</v>
      </c>
      <c r="K163" s="17"/>
    </row>
    <row r="164" s="5" customFormat="1" ht="86" customHeight="1" spans="1:11">
      <c r="A164" s="17">
        <v>162</v>
      </c>
      <c r="B164" s="18" t="s">
        <v>378</v>
      </c>
      <c r="C164" s="23" t="str">
        <f t="shared" ref="C164:C171" si="9">_xlfn.DISPIMG("ID_180E533C7C714797809CA64BF0B8BBF3",1)</f>
        <v>=DISPIMG("ID_180E533C7C714797809CA64BF0B8BBF3",1)</v>
      </c>
      <c r="D164" s="18" t="s">
        <v>272</v>
      </c>
      <c r="E164" s="18" t="s">
        <v>379</v>
      </c>
      <c r="F164" s="22" t="s">
        <v>274</v>
      </c>
      <c r="G164" s="21" t="s">
        <v>21</v>
      </c>
      <c r="H164" s="17">
        <v>1</v>
      </c>
      <c r="I164" s="17"/>
      <c r="J164" s="17">
        <f t="shared" ref="J164:J183" si="10">I164*H164</f>
        <v>0</v>
      </c>
      <c r="K164" s="17"/>
    </row>
    <row r="165" s="5" customFormat="1" ht="86" customHeight="1" spans="1:11">
      <c r="A165" s="17">
        <v>163</v>
      </c>
      <c r="B165" s="18" t="s">
        <v>378</v>
      </c>
      <c r="C165" s="23" t="str">
        <f t="shared" si="9"/>
        <v>=DISPIMG("ID_180E533C7C714797809CA64BF0B8BBF3",1)</v>
      </c>
      <c r="D165" s="18" t="s">
        <v>272</v>
      </c>
      <c r="E165" s="18" t="s">
        <v>380</v>
      </c>
      <c r="F165" s="22" t="s">
        <v>274</v>
      </c>
      <c r="G165" s="21" t="s">
        <v>21</v>
      </c>
      <c r="H165" s="17">
        <v>1</v>
      </c>
      <c r="I165" s="17"/>
      <c r="J165" s="17">
        <f t="shared" si="10"/>
        <v>0</v>
      </c>
      <c r="K165" s="17"/>
    </row>
    <row r="166" s="5" customFormat="1" ht="86" customHeight="1" spans="1:11">
      <c r="A166" s="17">
        <v>164</v>
      </c>
      <c r="B166" s="18" t="s">
        <v>378</v>
      </c>
      <c r="C166" s="23" t="str">
        <f t="shared" si="9"/>
        <v>=DISPIMG("ID_180E533C7C714797809CA64BF0B8BBF3",1)</v>
      </c>
      <c r="D166" s="18" t="s">
        <v>272</v>
      </c>
      <c r="E166" s="18" t="s">
        <v>381</v>
      </c>
      <c r="F166" s="22" t="s">
        <v>274</v>
      </c>
      <c r="G166" s="21" t="s">
        <v>21</v>
      </c>
      <c r="H166" s="17">
        <v>1</v>
      </c>
      <c r="I166" s="17"/>
      <c r="J166" s="17">
        <f t="shared" si="10"/>
        <v>0</v>
      </c>
      <c r="K166" s="17"/>
    </row>
    <row r="167" s="5" customFormat="1" ht="86" customHeight="1" spans="1:11">
      <c r="A167" s="17">
        <v>165</v>
      </c>
      <c r="B167" s="18" t="s">
        <v>378</v>
      </c>
      <c r="C167" s="23" t="str">
        <f t="shared" si="9"/>
        <v>=DISPIMG("ID_180E533C7C714797809CA64BF0B8BBF3",1)</v>
      </c>
      <c r="D167" s="18" t="s">
        <v>272</v>
      </c>
      <c r="E167" s="18" t="s">
        <v>382</v>
      </c>
      <c r="F167" s="22" t="s">
        <v>274</v>
      </c>
      <c r="G167" s="21" t="s">
        <v>21</v>
      </c>
      <c r="H167" s="17">
        <v>1</v>
      </c>
      <c r="I167" s="17"/>
      <c r="J167" s="17">
        <f t="shared" si="10"/>
        <v>0</v>
      </c>
      <c r="K167" s="17"/>
    </row>
    <row r="168" s="5" customFormat="1" ht="86" customHeight="1" spans="1:11">
      <c r="A168" s="17">
        <v>166</v>
      </c>
      <c r="B168" s="18" t="s">
        <v>378</v>
      </c>
      <c r="C168" s="23" t="str">
        <f t="shared" si="9"/>
        <v>=DISPIMG("ID_180E533C7C714797809CA64BF0B8BBF3",1)</v>
      </c>
      <c r="D168" s="18" t="s">
        <v>272</v>
      </c>
      <c r="E168" s="18" t="s">
        <v>383</v>
      </c>
      <c r="F168" s="22" t="s">
        <v>274</v>
      </c>
      <c r="G168" s="21" t="s">
        <v>21</v>
      </c>
      <c r="H168" s="17">
        <v>6</v>
      </c>
      <c r="I168" s="17"/>
      <c r="J168" s="17">
        <f t="shared" si="10"/>
        <v>0</v>
      </c>
      <c r="K168" s="17"/>
    </row>
    <row r="169" s="5" customFormat="1" ht="86" customHeight="1" spans="1:11">
      <c r="A169" s="17">
        <v>167</v>
      </c>
      <c r="B169" s="18" t="s">
        <v>378</v>
      </c>
      <c r="C169" s="23" t="str">
        <f t="shared" si="9"/>
        <v>=DISPIMG("ID_180E533C7C714797809CA64BF0B8BBF3",1)</v>
      </c>
      <c r="D169" s="18" t="s">
        <v>272</v>
      </c>
      <c r="E169" s="18" t="s">
        <v>384</v>
      </c>
      <c r="F169" s="22" t="s">
        <v>274</v>
      </c>
      <c r="G169" s="21" t="s">
        <v>21</v>
      </c>
      <c r="H169" s="17">
        <v>2</v>
      </c>
      <c r="I169" s="17"/>
      <c r="J169" s="17">
        <f t="shared" si="10"/>
        <v>0</v>
      </c>
      <c r="K169" s="17"/>
    </row>
    <row r="170" s="5" customFormat="1" ht="86" customHeight="1" spans="1:11">
      <c r="A170" s="17">
        <v>168</v>
      </c>
      <c r="B170" s="18" t="s">
        <v>378</v>
      </c>
      <c r="C170" s="23" t="str">
        <f t="shared" si="9"/>
        <v>=DISPIMG("ID_180E533C7C714797809CA64BF0B8BBF3",1)</v>
      </c>
      <c r="D170" s="18" t="s">
        <v>272</v>
      </c>
      <c r="E170" s="18" t="s">
        <v>385</v>
      </c>
      <c r="F170" s="22" t="s">
        <v>274</v>
      </c>
      <c r="G170" s="21" t="s">
        <v>21</v>
      </c>
      <c r="H170" s="17">
        <v>2</v>
      </c>
      <c r="I170" s="17"/>
      <c r="J170" s="17">
        <f t="shared" si="10"/>
        <v>0</v>
      </c>
      <c r="K170" s="17"/>
    </row>
    <row r="171" s="5" customFormat="1" ht="86" customHeight="1" spans="1:11">
      <c r="A171" s="17">
        <v>169</v>
      </c>
      <c r="B171" s="18" t="s">
        <v>378</v>
      </c>
      <c r="C171" s="23" t="str">
        <f t="shared" si="9"/>
        <v>=DISPIMG("ID_180E533C7C714797809CA64BF0B8BBF3",1)</v>
      </c>
      <c r="D171" s="18" t="s">
        <v>272</v>
      </c>
      <c r="E171" s="18" t="s">
        <v>386</v>
      </c>
      <c r="F171" s="22" t="s">
        <v>274</v>
      </c>
      <c r="G171" s="21" t="s">
        <v>21</v>
      </c>
      <c r="H171" s="17">
        <v>2</v>
      </c>
      <c r="I171" s="17"/>
      <c r="J171" s="17">
        <f t="shared" si="10"/>
        <v>0</v>
      </c>
      <c r="K171" s="17"/>
    </row>
    <row r="172" s="5" customFormat="1" ht="86" customHeight="1" spans="1:11">
      <c r="A172" s="17">
        <v>170</v>
      </c>
      <c r="B172" s="18" t="s">
        <v>387</v>
      </c>
      <c r="C172" s="23" t="str">
        <f t="shared" ref="C172:C174" si="11">_xlfn.DISPIMG("ID_4F8C8E3923ED467EB658F841C3638FD6",1)</f>
        <v>=DISPIMG("ID_4F8C8E3923ED467EB658F841C3638FD6",1)</v>
      </c>
      <c r="D172" s="18" t="s">
        <v>388</v>
      </c>
      <c r="E172" s="17" t="s">
        <v>389</v>
      </c>
      <c r="F172" s="20" t="s">
        <v>390</v>
      </c>
      <c r="G172" s="17" t="s">
        <v>21</v>
      </c>
      <c r="H172" s="17">
        <v>2</v>
      </c>
      <c r="I172" s="17"/>
      <c r="J172" s="17">
        <f t="shared" si="10"/>
        <v>0</v>
      </c>
      <c r="K172" s="17"/>
    </row>
    <row r="173" s="5" customFormat="1" ht="86" customHeight="1" spans="1:11">
      <c r="A173" s="17">
        <v>171</v>
      </c>
      <c r="B173" s="18" t="s">
        <v>387</v>
      </c>
      <c r="C173" s="23" t="str">
        <f t="shared" si="11"/>
        <v>=DISPIMG("ID_4F8C8E3923ED467EB658F841C3638FD6",1)</v>
      </c>
      <c r="D173" s="18" t="s">
        <v>388</v>
      </c>
      <c r="E173" s="17" t="s">
        <v>391</v>
      </c>
      <c r="F173" s="20" t="s">
        <v>390</v>
      </c>
      <c r="G173" s="17" t="s">
        <v>21</v>
      </c>
      <c r="H173" s="17">
        <v>5</v>
      </c>
      <c r="I173" s="17"/>
      <c r="J173" s="17">
        <f t="shared" si="10"/>
        <v>0</v>
      </c>
      <c r="K173" s="17"/>
    </row>
    <row r="174" s="5" customFormat="1" ht="86" customHeight="1" spans="1:11">
      <c r="A174" s="17">
        <v>172</v>
      </c>
      <c r="B174" s="18" t="s">
        <v>387</v>
      </c>
      <c r="C174" s="23" t="str">
        <f t="shared" si="11"/>
        <v>=DISPIMG("ID_4F8C8E3923ED467EB658F841C3638FD6",1)</v>
      </c>
      <c r="D174" s="18" t="s">
        <v>388</v>
      </c>
      <c r="E174" s="17" t="s">
        <v>392</v>
      </c>
      <c r="F174" s="20" t="s">
        <v>390</v>
      </c>
      <c r="G174" s="17" t="s">
        <v>21</v>
      </c>
      <c r="H174" s="17">
        <v>1</v>
      </c>
      <c r="I174" s="17"/>
      <c r="J174" s="17">
        <f t="shared" si="10"/>
        <v>0</v>
      </c>
      <c r="K174" s="17"/>
    </row>
    <row r="175" s="5" customFormat="1" ht="86" customHeight="1" spans="1:11">
      <c r="A175" s="17">
        <v>173</v>
      </c>
      <c r="B175" s="18" t="s">
        <v>393</v>
      </c>
      <c r="C175" s="23" t="str">
        <f>_xlfn.DISPIMG("ID_BE821443A9074FC89C23B3C84D3DA7DA",1)</f>
        <v>=DISPIMG("ID_BE821443A9074FC89C23B3C84D3DA7DA",1)</v>
      </c>
      <c r="D175" s="18" t="s">
        <v>279</v>
      </c>
      <c r="E175" s="18" t="s">
        <v>394</v>
      </c>
      <c r="F175" s="22" t="s">
        <v>280</v>
      </c>
      <c r="G175" s="21" t="s">
        <v>16</v>
      </c>
      <c r="H175" s="17">
        <v>8</v>
      </c>
      <c r="I175" s="17"/>
      <c r="J175" s="17">
        <f t="shared" si="10"/>
        <v>0</v>
      </c>
      <c r="K175" s="17"/>
    </row>
    <row r="176" s="5" customFormat="1" ht="86" customHeight="1" spans="1:11">
      <c r="A176" s="17">
        <v>174</v>
      </c>
      <c r="B176" s="18" t="s">
        <v>393</v>
      </c>
      <c r="C176" s="23" t="str">
        <f>_xlfn.DISPIMG("ID_5BA55FDAD4E34527AE054AABC808B68E",1)</f>
        <v>=DISPIMG("ID_5BA55FDAD4E34527AE054AABC808B68E",1)</v>
      </c>
      <c r="D176" s="18" t="s">
        <v>395</v>
      </c>
      <c r="E176" s="19" t="s">
        <v>396</v>
      </c>
      <c r="F176" s="22" t="s">
        <v>228</v>
      </c>
      <c r="G176" s="21" t="s">
        <v>21</v>
      </c>
      <c r="H176" s="17">
        <v>1</v>
      </c>
      <c r="I176" s="17"/>
      <c r="J176" s="17">
        <f t="shared" si="10"/>
        <v>0</v>
      </c>
      <c r="K176" s="17" t="s">
        <v>397</v>
      </c>
    </row>
    <row r="177" s="5" customFormat="1" ht="86" customHeight="1" spans="1:11">
      <c r="A177" s="17">
        <v>175</v>
      </c>
      <c r="B177" s="18" t="s">
        <v>393</v>
      </c>
      <c r="C177" s="23" t="str">
        <f>_xlfn.DISPIMG("ID_6C73E6758AA24F438CCEE3E3FF65D254",1)</f>
        <v>=DISPIMG("ID_6C73E6758AA24F438CCEE3E3FF65D254",1)</v>
      </c>
      <c r="D177" s="18" t="s">
        <v>398</v>
      </c>
      <c r="E177" s="18" t="s">
        <v>159</v>
      </c>
      <c r="F177" s="22" t="s">
        <v>399</v>
      </c>
      <c r="G177" s="21" t="s">
        <v>21</v>
      </c>
      <c r="H177" s="17">
        <v>13</v>
      </c>
      <c r="I177" s="17"/>
      <c r="J177" s="17">
        <f t="shared" si="10"/>
        <v>0</v>
      </c>
      <c r="K177" s="17"/>
    </row>
    <row r="178" s="5" customFormat="1" ht="152" customHeight="1" spans="1:11">
      <c r="A178" s="17">
        <v>176</v>
      </c>
      <c r="B178" s="18" t="s">
        <v>400</v>
      </c>
      <c r="C178" s="17" t="str">
        <f>_xlfn.DISPIMG("ID_1FAC09D89A2A4A94B41107E328F245E4",1)</f>
        <v>=DISPIMG("ID_1FAC09D89A2A4A94B41107E328F245E4",1)</v>
      </c>
      <c r="D178" s="18" t="s">
        <v>230</v>
      </c>
      <c r="E178" s="19" t="s">
        <v>234</v>
      </c>
      <c r="F178" s="22" t="s">
        <v>401</v>
      </c>
      <c r="G178" s="21" t="s">
        <v>21</v>
      </c>
      <c r="H178" s="17">
        <v>118</v>
      </c>
      <c r="I178" s="17"/>
      <c r="J178" s="17">
        <f t="shared" si="10"/>
        <v>0</v>
      </c>
      <c r="K178" s="17"/>
    </row>
    <row r="179" s="5" customFormat="1" ht="91" customHeight="1" spans="1:11">
      <c r="A179" s="17">
        <v>177</v>
      </c>
      <c r="B179" s="18" t="s">
        <v>136</v>
      </c>
      <c r="C179" s="24" t="str">
        <f>_xlfn.DISPIMG("ID_6493596AEAB94C2A8B16AF8544F97E88",1)</f>
        <v>=DISPIMG("ID_6493596AEAB94C2A8B16AF8544F97E88",1)</v>
      </c>
      <c r="D179" s="18" t="s">
        <v>136</v>
      </c>
      <c r="E179" s="19" t="s">
        <v>402</v>
      </c>
      <c r="F179" s="20" t="s">
        <v>67</v>
      </c>
      <c r="G179" s="17" t="s">
        <v>21</v>
      </c>
      <c r="H179" s="17">
        <v>1</v>
      </c>
      <c r="I179" s="17"/>
      <c r="J179" s="17">
        <f t="shared" si="10"/>
        <v>0</v>
      </c>
      <c r="K179" s="17"/>
    </row>
    <row r="180" s="5" customFormat="1" ht="91" customHeight="1" spans="1:11">
      <c r="A180" s="17">
        <v>178</v>
      </c>
      <c r="B180" s="18" t="s">
        <v>136</v>
      </c>
      <c r="C180" s="23" t="str">
        <f>_xlfn.DISPIMG("ID_18A4CC225DA34A1CA8121CE7D9EB1FD7",1)</f>
        <v>=DISPIMG("ID_18A4CC225DA34A1CA8121CE7D9EB1FD7",1)</v>
      </c>
      <c r="D180" s="18" t="s">
        <v>331</v>
      </c>
      <c r="E180" s="18" t="s">
        <v>403</v>
      </c>
      <c r="F180" s="22" t="s">
        <v>333</v>
      </c>
      <c r="G180" s="21" t="s">
        <v>21</v>
      </c>
      <c r="H180" s="17">
        <v>1</v>
      </c>
      <c r="I180" s="17"/>
      <c r="J180" s="17">
        <f t="shared" si="10"/>
        <v>0</v>
      </c>
      <c r="K180" s="17"/>
    </row>
    <row r="181" s="5" customFormat="1" ht="152" customHeight="1" spans="1:11">
      <c r="A181" s="17">
        <v>179</v>
      </c>
      <c r="B181" s="18" t="s">
        <v>404</v>
      </c>
      <c r="C181" s="23" t="str">
        <f>_xlfn.DISPIMG("ID_4F8C8E3923ED467EB658F841C3638FD6",1)</f>
        <v>=DISPIMG("ID_4F8C8E3923ED467EB658F841C3638FD6",1)</v>
      </c>
      <c r="D181" s="18" t="s">
        <v>388</v>
      </c>
      <c r="E181" s="17" t="s">
        <v>405</v>
      </c>
      <c r="F181" s="20" t="s">
        <v>390</v>
      </c>
      <c r="G181" s="17" t="s">
        <v>21</v>
      </c>
      <c r="H181" s="17">
        <v>1</v>
      </c>
      <c r="I181" s="17"/>
      <c r="J181" s="17">
        <f t="shared" si="10"/>
        <v>0</v>
      </c>
      <c r="K181" s="17"/>
    </row>
    <row r="182" s="5" customFormat="1" ht="152" customHeight="1" spans="1:11">
      <c r="A182" s="17">
        <v>180</v>
      </c>
      <c r="B182" s="18" t="s">
        <v>406</v>
      </c>
      <c r="C182" s="23" t="str">
        <f>_xlfn.DISPIMG("ID_E11D031CA18540029C86F827D170782F",1)</f>
        <v>=DISPIMG("ID_E11D031CA18540029C86F827D170782F",1)</v>
      </c>
      <c r="D182" s="19" t="s">
        <v>407</v>
      </c>
      <c r="E182" s="18" t="s">
        <v>408</v>
      </c>
      <c r="F182" s="20" t="s">
        <v>409</v>
      </c>
      <c r="G182" s="17" t="s">
        <v>21</v>
      </c>
      <c r="H182" s="17">
        <v>5</v>
      </c>
      <c r="I182" s="17"/>
      <c r="J182" s="17">
        <f t="shared" si="10"/>
        <v>0</v>
      </c>
      <c r="K182" s="17"/>
    </row>
    <row r="183" s="5" customFormat="1" ht="86" customHeight="1" spans="1:11">
      <c r="A183" s="17">
        <v>181</v>
      </c>
      <c r="B183" s="18" t="s">
        <v>410</v>
      </c>
      <c r="C183" s="17" t="str">
        <f>_xlfn.DISPIMG("ID_22B2DFAA76544700B70ECAD6DEB142CB",1)</f>
        <v>=DISPIMG("ID_22B2DFAA76544700B70ECAD6DEB142CB",1)</v>
      </c>
      <c r="D183" s="18" t="s">
        <v>411</v>
      </c>
      <c r="E183" s="18" t="s">
        <v>23</v>
      </c>
      <c r="F183" s="22" t="s">
        <v>412</v>
      </c>
      <c r="G183" s="17" t="s">
        <v>16</v>
      </c>
      <c r="H183" s="17">
        <v>62</v>
      </c>
      <c r="I183" s="17"/>
      <c r="J183" s="17">
        <f t="shared" si="10"/>
        <v>0</v>
      </c>
      <c r="K183" s="17"/>
    </row>
    <row r="184" ht="65" customHeight="1" spans="1:11">
      <c r="A184" s="37" t="s">
        <v>413</v>
      </c>
      <c r="B184" s="38"/>
      <c r="C184" s="39"/>
      <c r="D184" s="39"/>
      <c r="E184" s="39"/>
      <c r="F184" s="39"/>
      <c r="G184" s="39"/>
      <c r="H184" s="39"/>
      <c r="I184" s="40"/>
      <c r="J184" s="41">
        <f>SUM(J3:J183)</f>
        <v>0</v>
      </c>
      <c r="K184" s="42"/>
    </row>
  </sheetData>
  <autoFilter xmlns:etc="http://www.wps.cn/officeDocument/2017/etCustomData" ref="A1:K184" etc:filterBottomFollowUsedRange="0">
    <extLst/>
  </autoFilter>
  <mergeCells count="12">
    <mergeCell ref="A1:K1"/>
    <mergeCell ref="A184:I184"/>
    <mergeCell ref="C72:C73"/>
    <mergeCell ref="C110:C113"/>
    <mergeCell ref="C122:C124"/>
    <mergeCell ref="C125:C126"/>
    <mergeCell ref="F72:F73"/>
    <mergeCell ref="F75:F76"/>
    <mergeCell ref="F91:F92"/>
    <mergeCell ref="F110:F113"/>
    <mergeCell ref="F122:F124"/>
    <mergeCell ref="F125:F126"/>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汇总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tengguo</dc:creator>
  <cp:lastModifiedBy>Elvis楊紹暉</cp:lastModifiedBy>
  <dcterms:created xsi:type="dcterms:W3CDTF">2023-05-12T11:15:00Z</dcterms:created>
  <dcterms:modified xsi:type="dcterms:W3CDTF">2025-07-14T09:42:32Z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B78EB251B8DB46519169DA0D79C059E6_13</vt:lpwstr>
  </property>
  <property fmtid="{D5CDD505-2E9C-101B-9397-08002B2CF9AE}" pid="4" name="KSOReadingLayout">
    <vt:bool>true</vt:bool>
  </property>
</Properties>
</file>