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375"/>
  </bookViews>
  <sheets>
    <sheet name="汇总" sheetId="24" r:id="rId1"/>
  </sheets>
  <definedNames>
    <definedName name="_xlnm._FilterDatabase" localSheetId="0" hidden="1">汇总!$B$1:$K$122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1459" name="ID_4358FC99EE214ACB9982071D4545CE4F" descr="C:/Users/A/AppData/Local/Temp/picturecompress_20211113171357/output_84.pngoutput_84"/>
        <xdr:cNvPicPr>
          <a:picLocks noChangeAspect="1" noChangeArrowheads="1"/>
        </xdr:cNvPicPr>
      </xdr:nvPicPr>
      <xdr:blipFill>
        <a:blip r:embed="rId1"/>
        <a:srcRect/>
        <a:stretch>
          <a:fillRect/>
        </a:stretch>
      </xdr:blipFill>
      <xdr:spPr>
        <a:xfrm flipH="1">
          <a:off x="18167985" y="344241755"/>
          <a:ext cx="2310765" cy="937895"/>
        </a:xfrm>
        <a:prstGeom prst="rect">
          <a:avLst/>
        </a:prstGeom>
        <a:noFill/>
        <a:ln w="1">
          <a:noFill/>
          <a:miter lim="800000"/>
          <a:headEnd/>
          <a:tailEnd type="none" w="med" len="med"/>
        </a:ln>
        <a:effectLst/>
      </xdr:spPr>
    </xdr:pic>
  </etc:cellImage>
  <etc:cellImage>
    <xdr:pic>
      <xdr:nvPicPr>
        <xdr:cNvPr id="10" name="ID_B5ABF5768EF5429587397D1743D0A49E" descr="C:/Users/A/AppData/Local/Temp/picturecompress_20211113171357/output_141.jpgoutput_141"/>
        <xdr:cNvPicPr>
          <a:picLocks noChangeAspect="1"/>
        </xdr:cNvPicPr>
      </xdr:nvPicPr>
      <xdr:blipFill>
        <a:blip r:embed="rId2"/>
        <a:srcRect/>
        <a:stretch>
          <a:fillRect/>
        </a:stretch>
      </xdr:blipFill>
      <xdr:spPr>
        <a:xfrm>
          <a:off x="18953480" y="183167020"/>
          <a:ext cx="901700" cy="1587500"/>
        </a:xfrm>
        <a:prstGeom prst="rect">
          <a:avLst/>
        </a:prstGeom>
        <a:noFill/>
        <a:ln w="9525">
          <a:noFill/>
        </a:ln>
      </xdr:spPr>
    </xdr:pic>
  </etc:cellImage>
  <etc:cellImage>
    <xdr:pic>
      <xdr:nvPicPr>
        <xdr:cNvPr id="1485" name="ID_E8EEA6CE540348FEBF8D7B209061D1C5"/>
        <xdr:cNvPicPr>
          <a:picLocks noChangeAspect="1"/>
        </xdr:cNvPicPr>
      </xdr:nvPicPr>
      <xdr:blipFill>
        <a:blip r:embed="rId3"/>
        <a:stretch>
          <a:fillRect/>
        </a:stretch>
      </xdr:blipFill>
      <xdr:spPr>
        <a:xfrm>
          <a:off x="18922365" y="381095250"/>
          <a:ext cx="944245" cy="1637665"/>
        </a:xfrm>
        <a:prstGeom prst="rect">
          <a:avLst/>
        </a:prstGeom>
        <a:noFill/>
        <a:ln w="9525">
          <a:noFill/>
        </a:ln>
      </xdr:spPr>
    </xdr:pic>
  </etc:cellImage>
  <etc:cellImage>
    <xdr:pic>
      <xdr:nvPicPr>
        <xdr:cNvPr id="139" name="ID_5180DF90DB2D4DFA84086870981830B8"/>
        <xdr:cNvPicPr>
          <a:picLocks noChangeAspect="1"/>
        </xdr:cNvPicPr>
      </xdr:nvPicPr>
      <xdr:blipFill>
        <a:blip r:embed="rId4"/>
        <a:stretch>
          <a:fillRect/>
        </a:stretch>
      </xdr:blipFill>
      <xdr:spPr>
        <a:xfrm>
          <a:off x="2877820" y="100739575"/>
          <a:ext cx="631825" cy="909320"/>
        </a:xfrm>
        <a:prstGeom prst="rect">
          <a:avLst/>
        </a:prstGeom>
        <a:noFill/>
        <a:ln w="9525">
          <a:noFill/>
        </a:ln>
      </xdr:spPr>
    </xdr:pic>
  </etc:cellImage>
  <etc:cellImage>
    <xdr:pic>
      <xdr:nvPicPr>
        <xdr:cNvPr id="233" name="ID_C546DC4901A94860AC56E33C7E4165A5" descr="C:/Users/A/AppData/Local/Temp/picturecompress_20211113171357/output_192.pngoutput_192"/>
        <xdr:cNvPicPr>
          <a:picLocks noChangeAspect="1"/>
        </xdr:cNvPicPr>
      </xdr:nvPicPr>
      <xdr:blipFill>
        <a:blip r:embed="rId5">
          <a:clrChange>
            <a:clrFrom>
              <a:srgbClr val="FFFFFF">
                <a:alpha val="100000"/>
              </a:srgbClr>
            </a:clrFrom>
            <a:clrTo>
              <a:srgbClr val="FFFFFF">
                <a:alpha val="100000"/>
                <a:alpha val="0"/>
              </a:srgbClr>
            </a:clrTo>
          </a:clrChange>
        </a:blip>
        <a:stretch>
          <a:fillRect/>
        </a:stretch>
      </xdr:blipFill>
      <xdr:spPr>
        <a:xfrm>
          <a:off x="2770505" y="59879865"/>
          <a:ext cx="1374140" cy="859155"/>
        </a:xfrm>
        <a:prstGeom prst="rect">
          <a:avLst/>
        </a:prstGeom>
        <a:noFill/>
        <a:ln w="9525">
          <a:noFill/>
        </a:ln>
      </xdr:spPr>
    </xdr:pic>
  </etc:cellImage>
  <etc:cellImage>
    <xdr:pic>
      <xdr:nvPicPr>
        <xdr:cNvPr id="140" name="ID_43D641FCC02147C3830C3119C136189D"/>
        <xdr:cNvPicPr>
          <a:picLocks noChangeAspect="1"/>
        </xdr:cNvPicPr>
      </xdr:nvPicPr>
      <xdr:blipFill>
        <a:blip r:embed="rId6"/>
        <a:stretch>
          <a:fillRect/>
        </a:stretch>
      </xdr:blipFill>
      <xdr:spPr>
        <a:xfrm>
          <a:off x="2744470" y="99535615"/>
          <a:ext cx="1306830" cy="810260"/>
        </a:xfrm>
        <a:prstGeom prst="rect">
          <a:avLst/>
        </a:prstGeom>
        <a:noFill/>
        <a:ln w="9525">
          <a:noFill/>
        </a:ln>
      </xdr:spPr>
    </xdr:pic>
  </etc:cellImage>
  <etc:cellImage>
    <xdr:pic>
      <xdr:nvPicPr>
        <xdr:cNvPr id="231" name="ID_9EA7B6C170C4452FAD9DCA9088A7D1F5" descr="HSF-1036A"/>
        <xdr:cNvPicPr>
          <a:picLocks noChangeAspect="1"/>
        </xdr:cNvPicPr>
      </xdr:nvPicPr>
      <xdr:blipFill>
        <a:blip r:embed="rId7"/>
        <a:srcRect l="3163" t="7520" r="4350" b="18954"/>
        <a:stretch>
          <a:fillRect/>
        </a:stretch>
      </xdr:blipFill>
      <xdr:spPr>
        <a:xfrm>
          <a:off x="2574925" y="53980715"/>
          <a:ext cx="1654810" cy="612775"/>
        </a:xfrm>
        <a:prstGeom prst="rect">
          <a:avLst/>
        </a:prstGeom>
        <a:noFill/>
        <a:ln w="9525">
          <a:noFill/>
        </a:ln>
      </xdr:spPr>
    </xdr:pic>
  </etc:cellImage>
  <etc:cellImage>
    <xdr:pic>
      <xdr:nvPicPr>
        <xdr:cNvPr id="196" name="ID_2F2E04855A9245329606C24F5A395DC4" descr="C:/Users/A/AppData/Local/Temp/picturecompress_20211113171357/output_168.pngoutput_168"/>
        <xdr:cNvPicPr>
          <a:picLocks noChangeAspect="1"/>
        </xdr:cNvPicPr>
      </xdr:nvPicPr>
      <xdr:blipFill>
        <a:blip r:embed="rId8"/>
        <a:srcRect/>
        <a:stretch>
          <a:fillRect/>
        </a:stretch>
      </xdr:blipFill>
      <xdr:spPr>
        <a:xfrm>
          <a:off x="1877060" y="59449335"/>
          <a:ext cx="1170940" cy="1449070"/>
        </a:xfrm>
        <a:prstGeom prst="rect">
          <a:avLst/>
        </a:prstGeom>
        <a:noFill/>
        <a:ln w="0">
          <a:noFill/>
          <a:miter lim="800000"/>
          <a:headEnd/>
          <a:tailEnd/>
        </a:ln>
      </xdr:spPr>
    </xdr:pic>
  </etc:cellImage>
  <etc:cellImage>
    <xdr:pic>
      <xdr:nvPicPr>
        <xdr:cNvPr id="2" name="ID_BD7CE2A7EFD545639669A2A56F5C647F"/>
        <xdr:cNvPicPr>
          <a:picLocks noChangeAspect="1"/>
        </xdr:cNvPicPr>
      </xdr:nvPicPr>
      <xdr:blipFill>
        <a:blip r:embed="rId9"/>
        <a:stretch>
          <a:fillRect/>
        </a:stretch>
      </xdr:blipFill>
      <xdr:spPr>
        <a:xfrm>
          <a:off x="1945640" y="62661165"/>
          <a:ext cx="1205865" cy="979805"/>
        </a:xfrm>
        <a:prstGeom prst="rect">
          <a:avLst/>
        </a:prstGeom>
        <a:noFill/>
        <a:ln w="9525">
          <a:noFill/>
        </a:ln>
      </xdr:spPr>
    </xdr:pic>
  </etc:cellImage>
  <etc:cellImage>
    <xdr:pic>
      <xdr:nvPicPr>
        <xdr:cNvPr id="1478" name="ID_1C45215635C7427086395F497B6734B0" descr="WPS图片(1)"/>
        <xdr:cNvPicPr>
          <a:picLocks noChangeAspect="1"/>
        </xdr:cNvPicPr>
      </xdr:nvPicPr>
      <xdr:blipFill>
        <a:blip r:embed="rId10"/>
        <a:stretch>
          <a:fillRect/>
        </a:stretch>
      </xdr:blipFill>
      <xdr:spPr>
        <a:xfrm>
          <a:off x="18154015" y="370088795"/>
          <a:ext cx="2537460" cy="1680845"/>
        </a:xfrm>
        <a:prstGeom prst="rect">
          <a:avLst/>
        </a:prstGeom>
      </xdr:spPr>
    </xdr:pic>
  </etc:cellImage>
  <etc:cellImage>
    <xdr:pic>
      <xdr:nvPicPr>
        <xdr:cNvPr id="20" name="ID_A8746692A78B4C03A4D2CF1B4F0209BE"/>
        <xdr:cNvPicPr>
          <a:picLocks noChangeAspect="1"/>
        </xdr:cNvPicPr>
      </xdr:nvPicPr>
      <xdr:blipFill>
        <a:blip r:embed="rId11"/>
        <a:srcRect l="29012" t="5954" r="25198" b="925"/>
        <a:stretch>
          <a:fillRect/>
        </a:stretch>
      </xdr:blipFill>
      <xdr:spPr>
        <a:xfrm>
          <a:off x="2284095" y="135034020"/>
          <a:ext cx="1356995" cy="1368425"/>
        </a:xfrm>
        <a:prstGeom prst="rect">
          <a:avLst/>
        </a:prstGeom>
        <a:noFill/>
        <a:ln w="9525" cap="flat" cmpd="sng">
          <a:noFill/>
          <a:prstDash val="solid"/>
          <a:miter/>
        </a:ln>
      </xdr:spPr>
    </xdr:pic>
  </etc:cellImage>
  <etc:cellImage>
    <xdr:pic>
      <xdr:nvPicPr>
        <xdr:cNvPr id="1365" name="ID_02DEC1A3E2D64F12B353F9329A366636" descr="C:/Users/A/AppData/Local/Temp/picturecompress_20211113171357/output_303.pngoutput_303"/>
        <xdr:cNvPicPr>
          <a:picLocks noChangeAspect="1"/>
        </xdr:cNvPicPr>
      </xdr:nvPicPr>
      <xdr:blipFill>
        <a:blip r:embed="rId12"/>
        <a:srcRect/>
        <a:stretch>
          <a:fillRect/>
        </a:stretch>
      </xdr:blipFill>
      <xdr:spPr>
        <a:xfrm>
          <a:off x="19010630" y="211712175"/>
          <a:ext cx="755015" cy="1590040"/>
        </a:xfrm>
        <a:prstGeom prst="rect">
          <a:avLst/>
        </a:prstGeom>
      </xdr:spPr>
    </xdr:pic>
  </etc:cellImage>
  <etc:cellImage>
    <xdr:pic>
      <xdr:nvPicPr>
        <xdr:cNvPr id="584" name="ID_BE821443A9074FC89C23B3C84D3DA7DA" descr="QQ截图20170816165728"/>
        <xdr:cNvPicPr>
          <a:picLocks noChangeAspect="1"/>
        </xdr:cNvPicPr>
      </xdr:nvPicPr>
      <xdr:blipFill>
        <a:blip r:embed="rId13"/>
        <a:srcRect/>
        <a:stretch>
          <a:fillRect/>
        </a:stretch>
      </xdr:blipFill>
      <xdr:spPr>
        <a:xfrm>
          <a:off x="18396585" y="594264750"/>
          <a:ext cx="1932305" cy="1375410"/>
        </a:xfrm>
        <a:prstGeom prst="rect">
          <a:avLst/>
        </a:prstGeom>
      </xdr:spPr>
    </xdr:pic>
  </etc:cellImage>
  <etc:cellImage>
    <xdr:pic>
      <xdr:nvPicPr>
        <xdr:cNvPr id="33" name="ID_E5FD703D1AF94D72A16ACA57615E1FAF" descr="QQ截图20170816165804-1"/>
        <xdr:cNvPicPr>
          <a:picLocks noChangeAspect="1"/>
        </xdr:cNvPicPr>
      </xdr:nvPicPr>
      <xdr:blipFill>
        <a:blip r:embed="rId14"/>
        <a:srcRect l="9538" t="4734" r="8861" b="2799"/>
        <a:stretch>
          <a:fillRect/>
        </a:stretch>
      </xdr:blipFill>
      <xdr:spPr>
        <a:xfrm>
          <a:off x="2038985" y="114475260"/>
          <a:ext cx="772160" cy="1257300"/>
        </a:xfrm>
        <a:prstGeom prst="rect">
          <a:avLst/>
        </a:prstGeom>
      </xdr:spPr>
    </xdr:pic>
  </etc:cellImage>
  <etc:cellImage>
    <xdr:pic>
      <xdr:nvPicPr>
        <xdr:cNvPr id="36" name="ID_6D34CE89A5ED44E2BEFB95C83D2F76D8" descr="微信图片_20250110101825"/>
        <xdr:cNvPicPr>
          <a:picLocks noChangeAspect="1"/>
        </xdr:cNvPicPr>
      </xdr:nvPicPr>
      <xdr:blipFill>
        <a:blip r:embed="rId15"/>
        <a:srcRect l="40761" t="43325"/>
        <a:stretch>
          <a:fillRect/>
        </a:stretch>
      </xdr:blipFill>
      <xdr:spPr>
        <a:xfrm>
          <a:off x="1895475" y="116520595"/>
          <a:ext cx="1257935" cy="676910"/>
        </a:xfrm>
        <a:prstGeom prst="rect">
          <a:avLst/>
        </a:prstGeom>
      </xdr:spPr>
    </xdr:pic>
  </etc:cellImage>
  <etc:cellImage>
    <xdr:pic>
      <xdr:nvPicPr>
        <xdr:cNvPr id="1344" name="ID_180E533C7C714797809CA64BF0B8BBF3"/>
        <xdr:cNvPicPr>
          <a:picLocks noChangeAspect="1"/>
        </xdr:cNvPicPr>
      </xdr:nvPicPr>
      <xdr:blipFill>
        <a:blip r:embed="rId16"/>
        <a:srcRect l="25320" t="2160" r="5389" b="737"/>
        <a:stretch>
          <a:fillRect/>
        </a:stretch>
      </xdr:blipFill>
      <xdr:spPr>
        <a:xfrm>
          <a:off x="18887440" y="186799220"/>
          <a:ext cx="977900" cy="1700530"/>
        </a:xfrm>
        <a:prstGeom prst="rect">
          <a:avLst/>
        </a:prstGeom>
        <a:noFill/>
        <a:ln w="9525">
          <a:noFill/>
        </a:ln>
      </xdr:spPr>
    </xdr:pic>
  </etc:cellImage>
  <etc:cellImage>
    <xdr:pic>
      <xdr:nvPicPr>
        <xdr:cNvPr id="9" name="ID_1A1F888BF82D4C50A0B2C5DF6F5F46EB" descr="图片2"/>
        <xdr:cNvPicPr>
          <a:picLocks noChangeAspect="1"/>
        </xdr:cNvPicPr>
      </xdr:nvPicPr>
      <xdr:blipFill>
        <a:blip r:embed="rId17"/>
        <a:stretch>
          <a:fillRect/>
        </a:stretch>
      </xdr:blipFill>
      <xdr:spPr>
        <a:xfrm>
          <a:off x="2153920" y="17245965"/>
          <a:ext cx="1421130" cy="723265"/>
        </a:xfrm>
        <a:prstGeom prst="rect">
          <a:avLst/>
        </a:prstGeom>
      </xdr:spPr>
    </xdr:pic>
  </etc:cellImage>
  <etc:cellImage>
    <xdr:pic>
      <xdr:nvPicPr>
        <xdr:cNvPr id="1379" name="ID_E11D031CA18540029C86F827D170782F" descr="图片19"/>
        <xdr:cNvPicPr>
          <a:picLocks noChangeAspect="1"/>
        </xdr:cNvPicPr>
      </xdr:nvPicPr>
      <xdr:blipFill>
        <a:blip r:embed="rId18"/>
        <a:stretch>
          <a:fillRect/>
        </a:stretch>
      </xdr:blipFill>
      <xdr:spPr>
        <a:xfrm>
          <a:off x="18592800" y="223696530"/>
          <a:ext cx="1544955" cy="1268730"/>
        </a:xfrm>
        <a:prstGeom prst="rect">
          <a:avLst/>
        </a:prstGeom>
      </xdr:spPr>
    </xdr:pic>
  </etc:cellImage>
  <etc:cellImage>
    <xdr:pic>
      <xdr:nvPicPr>
        <xdr:cNvPr id="13" name="ID_4CA222BBC45C4166BC9EC211916BFEE0" descr="HM-CB05病房衣柜"/>
        <xdr:cNvPicPr>
          <a:picLocks noChangeAspect="1"/>
        </xdr:cNvPicPr>
      </xdr:nvPicPr>
      <xdr:blipFill>
        <a:blip r:embed="rId19"/>
        <a:srcRect l="13057" t="3739" r="33966" b="4402"/>
        <a:stretch>
          <a:fillRect/>
        </a:stretch>
      </xdr:blipFill>
      <xdr:spPr>
        <a:xfrm>
          <a:off x="2130425" y="31567755"/>
          <a:ext cx="833120" cy="1791970"/>
        </a:xfrm>
        <a:prstGeom prst="rect">
          <a:avLst/>
        </a:prstGeom>
      </xdr:spPr>
    </xdr:pic>
  </etc:cellImage>
  <etc:cellImage>
    <xdr:pic>
      <xdr:nvPicPr>
        <xdr:cNvPr id="64" name="ID_E56AE46D23664EA09F92E2DBB94CF034" descr="HM-CA13地柜"/>
        <xdr:cNvPicPr>
          <a:picLocks noChangeAspect="1"/>
        </xdr:cNvPicPr>
      </xdr:nvPicPr>
      <xdr:blipFill>
        <a:blip r:embed="rId20"/>
        <a:srcRect l="11942" t="2535" r="11296" b="17211"/>
        <a:stretch>
          <a:fillRect/>
        </a:stretch>
      </xdr:blipFill>
      <xdr:spPr>
        <a:xfrm>
          <a:off x="13390880" y="325354950"/>
          <a:ext cx="1456055" cy="1329690"/>
        </a:xfrm>
        <a:prstGeom prst="rect">
          <a:avLst/>
        </a:prstGeom>
      </xdr:spPr>
    </xdr:pic>
  </etc:cellImage>
  <etc:cellImage>
    <xdr:pic>
      <xdr:nvPicPr>
        <xdr:cNvPr id="14" name="ID_E9E15209656D4F84ACD482C11F288A74"/>
        <xdr:cNvPicPr>
          <a:picLocks noChangeAspect="1"/>
        </xdr:cNvPicPr>
      </xdr:nvPicPr>
      <xdr:blipFill>
        <a:blip r:embed="rId21"/>
        <a:stretch>
          <a:fillRect/>
        </a:stretch>
      </xdr:blipFill>
      <xdr:spPr>
        <a:xfrm>
          <a:off x="2404110" y="41535350"/>
          <a:ext cx="782320" cy="1045845"/>
        </a:xfrm>
        <a:prstGeom prst="rect">
          <a:avLst/>
        </a:prstGeom>
        <a:noFill/>
        <a:ln w="9525">
          <a:noFill/>
        </a:ln>
      </xdr:spPr>
    </xdr:pic>
  </etc:cellImage>
  <etc:cellImage>
    <xdr:pic>
      <xdr:nvPicPr>
        <xdr:cNvPr id="16" name="ID_C0BCC5D4217943EFB6503EBC0EBC67E3" descr="方凳2"/>
        <xdr:cNvPicPr>
          <a:picLocks noChangeAspect="1"/>
        </xdr:cNvPicPr>
      </xdr:nvPicPr>
      <xdr:blipFill>
        <a:blip r:embed="rId22"/>
        <a:srcRect l="14278" t="11007" r="6714" b="7815"/>
        <a:stretch>
          <a:fillRect/>
        </a:stretch>
      </xdr:blipFill>
      <xdr:spPr>
        <a:xfrm>
          <a:off x="2477135" y="41525825"/>
          <a:ext cx="924560" cy="1096645"/>
        </a:xfrm>
        <a:prstGeom prst="rect">
          <a:avLst/>
        </a:prstGeom>
      </xdr:spPr>
    </xdr:pic>
  </etc:cellImage>
  <etc:cellImage>
    <xdr:pic>
      <xdr:nvPicPr>
        <xdr:cNvPr id="17" name="ID_2EC7374CC27C4A6690E0C201BEB83B32"/>
        <xdr:cNvPicPr>
          <a:picLocks noChangeAspect="1"/>
        </xdr:cNvPicPr>
      </xdr:nvPicPr>
      <xdr:blipFill>
        <a:blip r:embed="rId23"/>
        <a:stretch>
          <a:fillRect/>
        </a:stretch>
      </xdr:blipFill>
      <xdr:spPr>
        <a:xfrm>
          <a:off x="2340610" y="40557450"/>
          <a:ext cx="1219835" cy="1181735"/>
        </a:xfrm>
        <a:prstGeom prst="rect">
          <a:avLst/>
        </a:prstGeom>
        <a:noFill/>
        <a:ln w="9525">
          <a:noFill/>
        </a:ln>
      </xdr:spPr>
    </xdr:pic>
  </etc:cellImage>
  <etc:cellImage>
    <xdr:pic>
      <xdr:nvPicPr>
        <xdr:cNvPr id="19" name="ID_864B4AA4490E4C23AF54289EEB31B763" descr="讲台1200"/>
        <xdr:cNvPicPr>
          <a:picLocks noChangeAspect="1"/>
        </xdr:cNvPicPr>
      </xdr:nvPicPr>
      <xdr:blipFill>
        <a:blip r:embed="rId24"/>
        <a:srcRect t="6777"/>
        <a:stretch>
          <a:fillRect/>
        </a:stretch>
      </xdr:blipFill>
      <xdr:spPr>
        <a:xfrm>
          <a:off x="2276475" y="43876595"/>
          <a:ext cx="1184910" cy="1001395"/>
        </a:xfrm>
        <a:prstGeom prst="rect">
          <a:avLst/>
        </a:prstGeom>
      </xdr:spPr>
    </xdr:pic>
  </etc:cellImage>
  <etc:cellImage>
    <xdr:pic>
      <xdr:nvPicPr>
        <xdr:cNvPr id="22" name="ID_012542F0974244789C17A1FF38204BD0" descr="C:/Users/A/AppData/Local/Temp/picturecompress_20211113171357/output_189.pngoutput_189"/>
        <xdr:cNvPicPr>
          <a:picLocks noChangeAspect="1"/>
        </xdr:cNvPicPr>
      </xdr:nvPicPr>
      <xdr:blipFill>
        <a:blip r:embed="rId25"/>
        <a:stretch>
          <a:fillRect/>
        </a:stretch>
      </xdr:blipFill>
      <xdr:spPr>
        <a:xfrm>
          <a:off x="2327910" y="48536225"/>
          <a:ext cx="1203325" cy="1071245"/>
        </a:xfrm>
        <a:prstGeom prst="rect">
          <a:avLst/>
        </a:prstGeom>
        <a:noFill/>
        <a:ln w="9525">
          <a:noFill/>
        </a:ln>
      </xdr:spPr>
    </xdr:pic>
  </etc:cellImage>
  <etc:cellImage>
    <xdr:pic>
      <xdr:nvPicPr>
        <xdr:cNvPr id="23" name="ID_14694AE5944F44439D12A695D4A644D5" descr="C:/Users/A/AppData/Local/Temp/picturecompress_20211113171357/output_188.pngoutput_188"/>
        <xdr:cNvPicPr>
          <a:picLocks noChangeAspect="1"/>
        </xdr:cNvPicPr>
      </xdr:nvPicPr>
      <xdr:blipFill>
        <a:blip r:embed="rId26">
          <a:clrChange>
            <a:clrFrom>
              <a:srgbClr val="FFFFFF">
                <a:alpha val="100000"/>
              </a:srgbClr>
            </a:clrFrom>
            <a:clrTo>
              <a:srgbClr val="FFFFFF">
                <a:alpha val="100000"/>
                <a:alpha val="0"/>
              </a:srgbClr>
            </a:clrTo>
          </a:clrChange>
        </a:blip>
        <a:stretch>
          <a:fillRect/>
        </a:stretch>
      </xdr:blipFill>
      <xdr:spPr>
        <a:xfrm>
          <a:off x="2245360" y="49907825"/>
          <a:ext cx="1206500" cy="829310"/>
        </a:xfrm>
        <a:prstGeom prst="rect">
          <a:avLst/>
        </a:prstGeom>
        <a:noFill/>
        <a:ln w="9525">
          <a:noFill/>
        </a:ln>
      </xdr:spPr>
    </xdr:pic>
  </etc:cellImage>
  <etc:cellImage>
    <xdr:pic>
      <xdr:nvPicPr>
        <xdr:cNvPr id="86" name="ID_BEAAD9BB0A364A48B55924C8BDFE6195" descr="图片1"/>
        <xdr:cNvPicPr>
          <a:picLocks noChangeAspect="1"/>
        </xdr:cNvPicPr>
      </xdr:nvPicPr>
      <xdr:blipFill>
        <a:blip r:embed="rId27"/>
        <a:srcRect l="12945" t="13990" r="23124" b="6658"/>
        <a:stretch>
          <a:fillRect/>
        </a:stretch>
      </xdr:blipFill>
      <xdr:spPr>
        <a:xfrm>
          <a:off x="1997710" y="66380360"/>
          <a:ext cx="1974215" cy="1339850"/>
        </a:xfrm>
        <a:prstGeom prst="rect">
          <a:avLst/>
        </a:prstGeom>
      </xdr:spPr>
    </xdr:pic>
  </etc:cellImage>
  <etc:cellImage>
    <xdr:pic>
      <xdr:nvPicPr>
        <xdr:cNvPr id="127" name="ID_29DA37C4C7BB42E6A0BE4BB0A109570D"/>
        <xdr:cNvPicPr>
          <a:picLocks noChangeAspect="1"/>
        </xdr:cNvPicPr>
      </xdr:nvPicPr>
      <xdr:blipFill>
        <a:blip r:embed="rId28"/>
        <a:stretch>
          <a:fillRect/>
        </a:stretch>
      </xdr:blipFill>
      <xdr:spPr>
        <a:xfrm>
          <a:off x="2595880" y="29083000"/>
          <a:ext cx="946785" cy="1470025"/>
        </a:xfrm>
        <a:prstGeom prst="rect">
          <a:avLst/>
        </a:prstGeom>
        <a:noFill/>
        <a:ln w="9525">
          <a:noFill/>
        </a:ln>
      </xdr:spPr>
    </xdr:pic>
  </etc:cellImage>
  <etc:cellImage>
    <xdr:pic>
      <xdr:nvPicPr>
        <xdr:cNvPr id="1384" name="ID_60D36F0D657A4561A1414685D1522546" descr="C:/Users/A/AppData/Local/Temp/picturecompress_20211113171357/output_16.pngoutput_16"/>
        <xdr:cNvPicPr>
          <a:picLocks noChangeAspect="1"/>
        </xdr:cNvPicPr>
      </xdr:nvPicPr>
      <xdr:blipFill>
        <a:blip r:embed="rId29"/>
        <a:srcRect/>
        <a:stretch>
          <a:fillRect/>
        </a:stretch>
      </xdr:blipFill>
      <xdr:spPr>
        <a:xfrm>
          <a:off x="18836005" y="228457760"/>
          <a:ext cx="1171575" cy="1400175"/>
        </a:xfrm>
        <a:prstGeom prst="rect">
          <a:avLst/>
        </a:prstGeom>
        <a:noFill/>
        <a:ln w="0">
          <a:noFill/>
          <a:miter lim="800000"/>
          <a:headEnd/>
          <a:tailEnd/>
        </a:ln>
      </xdr:spPr>
    </xdr:pic>
  </etc:cellImage>
  <etc:cellImage>
    <xdr:pic>
      <xdr:nvPicPr>
        <xdr:cNvPr id="182" name="ID_5EB860D692AC422BAE1785BAF71BFE61"/>
        <xdr:cNvPicPr>
          <a:picLocks noChangeAspect="1"/>
        </xdr:cNvPicPr>
      </xdr:nvPicPr>
      <xdr:blipFill>
        <a:blip r:embed="rId30"/>
        <a:stretch>
          <a:fillRect/>
        </a:stretch>
      </xdr:blipFill>
      <xdr:spPr>
        <a:xfrm>
          <a:off x="2603500" y="78045310"/>
          <a:ext cx="1811020" cy="1082675"/>
        </a:xfrm>
        <a:prstGeom prst="rect">
          <a:avLst/>
        </a:prstGeom>
        <a:noFill/>
        <a:ln w="9525">
          <a:noFill/>
        </a:ln>
      </xdr:spPr>
    </xdr:pic>
  </etc:cellImage>
  <etc:cellImage>
    <xdr:pic>
      <xdr:nvPicPr>
        <xdr:cNvPr id="240" name="ID_A1EB091E9CBE4E728561A9AC2F8A74F8" descr="微信图片_202308181112232"/>
        <xdr:cNvPicPr>
          <a:picLocks noChangeAspect="1"/>
        </xdr:cNvPicPr>
      </xdr:nvPicPr>
      <xdr:blipFill>
        <a:blip r:embed="rId31"/>
        <a:stretch>
          <a:fillRect/>
        </a:stretch>
      </xdr:blipFill>
      <xdr:spPr>
        <a:xfrm>
          <a:off x="2649220" y="80517365"/>
          <a:ext cx="1480820" cy="2415540"/>
        </a:xfrm>
        <a:prstGeom prst="rect">
          <a:avLst/>
        </a:prstGeom>
      </xdr:spPr>
    </xdr:pic>
  </etc:cellImage>
  <etc:cellImage>
    <xdr:pic>
      <xdr:nvPicPr>
        <xdr:cNvPr id="211" name="ID_51C8113ADC8142BDBEFCC835BEB8888E"/>
        <xdr:cNvPicPr>
          <a:picLocks noChangeAspect="1"/>
        </xdr:cNvPicPr>
      </xdr:nvPicPr>
      <xdr:blipFill>
        <a:blip r:embed="rId32"/>
        <a:stretch>
          <a:fillRect/>
        </a:stretch>
      </xdr:blipFill>
      <xdr:spPr>
        <a:xfrm>
          <a:off x="3474085" y="133010910"/>
          <a:ext cx="838200" cy="833755"/>
        </a:xfrm>
        <a:prstGeom prst="rect">
          <a:avLst/>
        </a:prstGeom>
        <a:noFill/>
        <a:ln w="9525">
          <a:noFill/>
        </a:ln>
      </xdr:spPr>
    </xdr:pic>
  </etc:cellImage>
  <etc:cellImage>
    <xdr:pic>
      <xdr:nvPicPr>
        <xdr:cNvPr id="205" name="ID_E2FC33B909FB4CD5AD4E62A0ABBC7C57" descr="微信图片_202308181112232"/>
        <xdr:cNvPicPr>
          <a:picLocks noChangeAspect="1"/>
        </xdr:cNvPicPr>
      </xdr:nvPicPr>
      <xdr:blipFill>
        <a:blip r:embed="rId31"/>
        <a:stretch>
          <a:fillRect/>
        </a:stretch>
      </xdr:blipFill>
      <xdr:spPr>
        <a:xfrm>
          <a:off x="3460115" y="135956675"/>
          <a:ext cx="1134745" cy="1343025"/>
        </a:xfrm>
        <a:prstGeom prst="rect">
          <a:avLst/>
        </a:prstGeom>
      </xdr:spPr>
    </xdr:pic>
  </etc:cellImage>
  <etc:cellImage>
    <xdr:pic>
      <xdr:nvPicPr>
        <xdr:cNvPr id="208" name="ID_2D74F84E0C304B37BB30F0C6565055DB"/>
        <xdr:cNvPicPr>
          <a:picLocks noChangeAspect="1"/>
        </xdr:cNvPicPr>
      </xdr:nvPicPr>
      <xdr:blipFill>
        <a:blip r:embed="rId32"/>
        <a:stretch>
          <a:fillRect/>
        </a:stretch>
      </xdr:blipFill>
      <xdr:spPr>
        <a:xfrm>
          <a:off x="3630295" y="134449185"/>
          <a:ext cx="838200" cy="833755"/>
        </a:xfrm>
        <a:prstGeom prst="rect">
          <a:avLst/>
        </a:prstGeom>
        <a:noFill/>
        <a:ln w="9525">
          <a:noFill/>
        </a:ln>
      </xdr:spPr>
    </xdr:pic>
  </etc:cellImage>
  <etc:cellImage>
    <xdr:pic>
      <xdr:nvPicPr>
        <xdr:cNvPr id="131" name="ID_3377F5EFFC634F7B87710432317B379B"/>
        <xdr:cNvPicPr>
          <a:picLocks noChangeAspect="1"/>
        </xdr:cNvPicPr>
      </xdr:nvPicPr>
      <xdr:blipFill>
        <a:blip r:embed="rId33"/>
        <a:stretch>
          <a:fillRect/>
        </a:stretch>
      </xdr:blipFill>
      <xdr:spPr>
        <a:xfrm>
          <a:off x="2628265" y="33702625"/>
          <a:ext cx="830580" cy="932815"/>
        </a:xfrm>
        <a:prstGeom prst="rect">
          <a:avLst/>
        </a:prstGeom>
        <a:noFill/>
        <a:ln w="9525">
          <a:noFill/>
        </a:ln>
      </xdr:spPr>
    </xdr:pic>
  </etc:cellImage>
  <etc:cellImage>
    <xdr:pic>
      <xdr:nvPicPr>
        <xdr:cNvPr id="5" name="ID_B83688E5E81C45E8A9C1E85C67B9B6A5" descr="图片1"/>
        <xdr:cNvPicPr>
          <a:picLocks noChangeAspect="1"/>
        </xdr:cNvPicPr>
      </xdr:nvPicPr>
      <xdr:blipFill>
        <a:blip r:embed="rId34"/>
        <a:stretch>
          <a:fillRect/>
        </a:stretch>
      </xdr:blipFill>
      <xdr:spPr>
        <a:xfrm>
          <a:off x="2025015" y="1636395"/>
          <a:ext cx="1275080" cy="892175"/>
        </a:xfrm>
        <a:prstGeom prst="rect">
          <a:avLst/>
        </a:prstGeom>
      </xdr:spPr>
    </xdr:pic>
  </etc:cellImage>
  <etc:cellImage>
    <xdr:pic>
      <xdr:nvPicPr>
        <xdr:cNvPr id="18" name="ID_FF80A3649C7448F9BAC562F40B3CA6CD"/>
        <xdr:cNvPicPr>
          <a:picLocks noChangeAspect="1"/>
        </xdr:cNvPicPr>
      </xdr:nvPicPr>
      <xdr:blipFill>
        <a:blip r:embed="rId35"/>
        <a:stretch>
          <a:fillRect/>
        </a:stretch>
      </xdr:blipFill>
      <xdr:spPr>
        <a:xfrm>
          <a:off x="2279650" y="3683000"/>
          <a:ext cx="708025" cy="861695"/>
        </a:xfrm>
        <a:prstGeom prst="rect">
          <a:avLst/>
        </a:prstGeom>
        <a:noFill/>
        <a:ln w="9525">
          <a:noFill/>
        </a:ln>
      </xdr:spPr>
    </xdr:pic>
  </etc:cellImage>
  <etc:cellImage>
    <xdr:pic>
      <xdr:nvPicPr>
        <xdr:cNvPr id="15" name="ID_A33140AFDF96445C9468227417CF8946"/>
        <xdr:cNvPicPr>
          <a:picLocks noChangeAspect="1"/>
        </xdr:cNvPicPr>
      </xdr:nvPicPr>
      <xdr:blipFill>
        <a:blip r:embed="rId36"/>
        <a:stretch>
          <a:fillRect/>
        </a:stretch>
      </xdr:blipFill>
      <xdr:spPr>
        <a:xfrm>
          <a:off x="2362200" y="5828030"/>
          <a:ext cx="682625" cy="811530"/>
        </a:xfrm>
        <a:prstGeom prst="rect">
          <a:avLst/>
        </a:prstGeom>
        <a:noFill/>
        <a:ln w="9525">
          <a:noFill/>
        </a:ln>
      </xdr:spPr>
    </xdr:pic>
  </etc:cellImage>
  <etc:cellImage>
    <xdr:pic>
      <xdr:nvPicPr>
        <xdr:cNvPr id="135" name="ID_87417E0E758A4AF8B9CB5CA6FCEC7259"/>
        <xdr:cNvPicPr>
          <a:picLocks noChangeAspect="1"/>
        </xdr:cNvPicPr>
      </xdr:nvPicPr>
      <xdr:blipFill>
        <a:blip r:embed="rId37"/>
        <a:stretch>
          <a:fillRect/>
        </a:stretch>
      </xdr:blipFill>
      <xdr:spPr>
        <a:xfrm>
          <a:off x="2477770" y="23704550"/>
          <a:ext cx="970280" cy="723900"/>
        </a:xfrm>
        <a:prstGeom prst="rect">
          <a:avLst/>
        </a:prstGeom>
        <a:noFill/>
        <a:ln w="9525">
          <a:noFill/>
        </a:ln>
      </xdr:spPr>
    </xdr:pic>
  </etc:cellImage>
  <etc:cellImage>
    <xdr:pic>
      <xdr:nvPicPr>
        <xdr:cNvPr id="313" name="ID_620A7A21EC484E939698D5C7F28B5DBC"/>
        <xdr:cNvPicPr>
          <a:picLocks noChangeAspect="1"/>
        </xdr:cNvPicPr>
      </xdr:nvPicPr>
      <xdr:blipFill>
        <a:blip r:embed="rId38"/>
        <a:stretch>
          <a:fillRect/>
        </a:stretch>
      </xdr:blipFill>
      <xdr:spPr>
        <a:xfrm>
          <a:off x="2468245" y="17674590"/>
          <a:ext cx="981710" cy="743585"/>
        </a:xfrm>
        <a:prstGeom prst="rect">
          <a:avLst/>
        </a:prstGeom>
        <a:noFill/>
        <a:ln w="9525">
          <a:noFill/>
        </a:ln>
      </xdr:spPr>
    </xdr:pic>
  </etc:cellImage>
  <etc:cellImage>
    <xdr:pic>
      <xdr:nvPicPr>
        <xdr:cNvPr id="7" name="ID_7DA7E2308E8142A496980E4B29AD7721"/>
        <xdr:cNvPicPr>
          <a:picLocks noChangeAspect="1"/>
        </xdr:cNvPicPr>
      </xdr:nvPicPr>
      <xdr:blipFill>
        <a:blip r:embed="rId39"/>
        <a:stretch>
          <a:fillRect/>
        </a:stretch>
      </xdr:blipFill>
      <xdr:spPr>
        <a:xfrm>
          <a:off x="2652395" y="43850560"/>
          <a:ext cx="1398905" cy="728980"/>
        </a:xfrm>
        <a:prstGeom prst="rect">
          <a:avLst/>
        </a:prstGeom>
      </xdr:spPr>
    </xdr:pic>
  </etc:cellImage>
  <etc:cellImage>
    <xdr:pic>
      <xdr:nvPicPr>
        <xdr:cNvPr id="178" name="ID_4729E6F080C54F9E91E3CF170F02AE2D"/>
        <xdr:cNvPicPr>
          <a:picLocks noChangeAspect="1"/>
        </xdr:cNvPicPr>
      </xdr:nvPicPr>
      <xdr:blipFill>
        <a:blip r:embed="rId40"/>
        <a:stretch>
          <a:fillRect/>
        </a:stretch>
      </xdr:blipFill>
      <xdr:spPr>
        <a:xfrm>
          <a:off x="2673350" y="118497985"/>
          <a:ext cx="1796415" cy="1089660"/>
        </a:xfrm>
        <a:prstGeom prst="rect">
          <a:avLst/>
        </a:prstGeom>
        <a:noFill/>
        <a:ln w="9525">
          <a:noFill/>
        </a:ln>
      </xdr:spPr>
    </xdr:pic>
  </etc:cellImage>
  <etc:cellImage>
    <xdr:pic>
      <xdr:nvPicPr>
        <xdr:cNvPr id="314" name="ID_F1A37143F0F34323B0DEEF6219158F04"/>
        <xdr:cNvPicPr>
          <a:picLocks noChangeAspect="1"/>
        </xdr:cNvPicPr>
      </xdr:nvPicPr>
      <xdr:blipFill>
        <a:blip r:embed="rId38"/>
        <a:stretch>
          <a:fillRect/>
        </a:stretch>
      </xdr:blipFill>
      <xdr:spPr>
        <a:xfrm>
          <a:off x="2401570" y="30981650"/>
          <a:ext cx="981710" cy="743585"/>
        </a:xfrm>
        <a:prstGeom prst="rect">
          <a:avLst/>
        </a:prstGeom>
        <a:noFill/>
        <a:ln w="9525">
          <a:noFill/>
        </a:ln>
      </xdr:spPr>
    </xdr:pic>
  </etc:cellImage>
  <etc:cellImage>
    <xdr:pic>
      <xdr:nvPicPr>
        <xdr:cNvPr id="27" name="ID_07D5BA7374B5496FB3EFA3AFC0C111D1" descr="YSF935和YCT8117-1"/>
        <xdr:cNvPicPr>
          <a:picLocks noChangeAspect="1"/>
        </xdr:cNvPicPr>
      </xdr:nvPicPr>
      <xdr:blipFill>
        <a:blip r:embed="rId41"/>
        <a:srcRect l="58401" t="33966" r="3048" b="28183"/>
        <a:stretch>
          <a:fillRect/>
        </a:stretch>
      </xdr:blipFill>
      <xdr:spPr>
        <a:xfrm>
          <a:off x="1987550" y="48106330"/>
          <a:ext cx="1263650" cy="851535"/>
        </a:xfrm>
        <a:prstGeom prst="rect">
          <a:avLst/>
        </a:prstGeom>
      </xdr:spPr>
    </xdr:pic>
  </etc:cellImage>
  <etc:cellImage>
    <xdr:pic>
      <xdr:nvPicPr>
        <xdr:cNvPr id="277" name="ID_E84BB74FDC7A4936B96197256092C226"/>
        <xdr:cNvPicPr>
          <a:picLocks noChangeAspect="1"/>
        </xdr:cNvPicPr>
      </xdr:nvPicPr>
      <xdr:blipFill>
        <a:blip r:embed="rId42"/>
        <a:stretch>
          <a:fillRect/>
        </a:stretch>
      </xdr:blipFill>
      <xdr:spPr>
        <a:xfrm>
          <a:off x="2555875" y="147534630"/>
          <a:ext cx="693420" cy="864235"/>
        </a:xfrm>
        <a:prstGeom prst="rect">
          <a:avLst/>
        </a:prstGeom>
        <a:noFill/>
        <a:ln w="9525">
          <a:noFill/>
        </a:ln>
      </xdr:spPr>
    </xdr:pic>
  </etc:cellImage>
  <etc:cellImage>
    <xdr:pic>
      <xdr:nvPicPr>
        <xdr:cNvPr id="133" name="ID_DDE9BF8A39524CB4A058B2720801BDDE"/>
        <xdr:cNvPicPr>
          <a:picLocks noChangeAspect="1"/>
        </xdr:cNvPicPr>
      </xdr:nvPicPr>
      <xdr:blipFill>
        <a:blip r:embed="rId43"/>
        <a:stretch>
          <a:fillRect/>
        </a:stretch>
      </xdr:blipFill>
      <xdr:spPr>
        <a:xfrm>
          <a:off x="2368550" y="41951275"/>
          <a:ext cx="1034415" cy="1128395"/>
        </a:xfrm>
        <a:prstGeom prst="rect">
          <a:avLst/>
        </a:prstGeom>
        <a:noFill/>
        <a:ln w="9525">
          <a:noFill/>
        </a:ln>
      </xdr:spPr>
    </xdr:pic>
  </etc:cellImage>
  <etc:cellImage>
    <xdr:pic>
      <xdr:nvPicPr>
        <xdr:cNvPr id="134" name="ID_F603130868C3463AB0B99428C6266C63" descr="LC23-30 (2)"/>
        <xdr:cNvPicPr>
          <a:picLocks noChangeAspect="1"/>
        </xdr:cNvPicPr>
      </xdr:nvPicPr>
      <xdr:blipFill>
        <a:blip r:embed="rId44"/>
        <a:stretch>
          <a:fillRect/>
        </a:stretch>
      </xdr:blipFill>
      <xdr:spPr>
        <a:xfrm>
          <a:off x="2470150" y="43654345"/>
          <a:ext cx="828040" cy="1186815"/>
        </a:xfrm>
        <a:prstGeom prst="rect">
          <a:avLst/>
        </a:prstGeom>
      </xdr:spPr>
    </xdr:pic>
  </etc:cellImage>
  <etc:cellImage>
    <xdr:pic>
      <xdr:nvPicPr>
        <xdr:cNvPr id="29" name="ID_23B9071F1B664EC58629E13C0C5BEB71"/>
        <xdr:cNvPicPr>
          <a:picLocks noChangeAspect="1"/>
        </xdr:cNvPicPr>
      </xdr:nvPicPr>
      <xdr:blipFill>
        <a:blip r:embed="rId45"/>
        <a:stretch>
          <a:fillRect/>
        </a:stretch>
      </xdr:blipFill>
      <xdr:spPr>
        <a:xfrm>
          <a:off x="1983740" y="59502040"/>
          <a:ext cx="1391920" cy="764540"/>
        </a:xfrm>
        <a:prstGeom prst="rect">
          <a:avLst/>
        </a:prstGeom>
        <a:noFill/>
        <a:ln w="1">
          <a:noFill/>
        </a:ln>
      </xdr:spPr>
    </xdr:pic>
  </etc:cellImage>
  <etc:cellImage>
    <xdr:pic>
      <xdr:nvPicPr>
        <xdr:cNvPr id="1576" name="ID_FCC9EE960703494DBA0A4E0EACFB9934" descr="主席台"/>
        <xdr:cNvPicPr>
          <a:picLocks noChangeAspect="1"/>
        </xdr:cNvPicPr>
      </xdr:nvPicPr>
      <xdr:blipFill>
        <a:blip r:embed="rId46"/>
        <a:stretch>
          <a:fillRect/>
        </a:stretch>
      </xdr:blipFill>
      <xdr:spPr>
        <a:xfrm>
          <a:off x="18201640" y="439348880"/>
          <a:ext cx="2419985" cy="1002665"/>
        </a:xfrm>
        <a:prstGeom prst="rect">
          <a:avLst/>
        </a:prstGeom>
      </xdr:spPr>
    </xdr:pic>
  </etc:cellImage>
  <etc:cellImage>
    <xdr:pic>
      <xdr:nvPicPr>
        <xdr:cNvPr id="31" name="ID_CEBA886A3B5949B4A24C726FA2202A42"/>
        <xdr:cNvPicPr>
          <a:picLocks noChangeAspect="1"/>
        </xdr:cNvPicPr>
      </xdr:nvPicPr>
      <xdr:blipFill>
        <a:blip r:embed="rId47"/>
        <a:stretch>
          <a:fillRect/>
        </a:stretch>
      </xdr:blipFill>
      <xdr:spPr>
        <a:xfrm>
          <a:off x="2092960" y="61824870"/>
          <a:ext cx="1030605" cy="1408430"/>
        </a:xfrm>
        <a:prstGeom prst="rect">
          <a:avLst/>
        </a:prstGeom>
        <a:noFill/>
        <a:ln w="1">
          <a:noFill/>
        </a:ln>
      </xdr:spPr>
    </xdr:pic>
  </etc:cellImage>
  <etc:cellImage>
    <xdr:pic>
      <xdr:nvPicPr>
        <xdr:cNvPr id="30" name="ID_76E419E817A94E6B86DC91FC44B37D24"/>
        <xdr:cNvPicPr>
          <a:picLocks noChangeAspect="1"/>
        </xdr:cNvPicPr>
      </xdr:nvPicPr>
      <xdr:blipFill>
        <a:blip r:embed="rId48"/>
        <a:stretch>
          <a:fillRect/>
        </a:stretch>
      </xdr:blipFill>
      <xdr:spPr>
        <a:xfrm>
          <a:off x="2065020" y="63440945"/>
          <a:ext cx="1241425" cy="1284605"/>
        </a:xfrm>
        <a:prstGeom prst="rect">
          <a:avLst/>
        </a:prstGeom>
        <a:noFill/>
        <a:ln w="9525">
          <a:noFill/>
        </a:ln>
      </xdr:spPr>
    </xdr:pic>
  </etc:cellImage>
  <etc:cellImage>
    <xdr:pic>
      <xdr:nvPicPr>
        <xdr:cNvPr id="1519" name="ID_6BAC0368FEC542E785FF46CF6F59E583" descr="双面书架4"/>
        <xdr:cNvPicPr>
          <a:picLocks noChangeAspect="1"/>
        </xdr:cNvPicPr>
      </xdr:nvPicPr>
      <xdr:blipFill>
        <a:blip r:embed="rId49"/>
        <a:stretch>
          <a:fillRect/>
        </a:stretch>
      </xdr:blipFill>
      <xdr:spPr>
        <a:xfrm>
          <a:off x="18677890" y="388449820"/>
          <a:ext cx="1245870" cy="1417955"/>
        </a:xfrm>
        <a:prstGeom prst="rect">
          <a:avLst/>
        </a:prstGeom>
      </xdr:spPr>
    </xdr:pic>
  </etc:cellImage>
  <etc:cellImage>
    <xdr:pic>
      <xdr:nvPicPr>
        <xdr:cNvPr id="25" name="ID_84F9520784434ED6B632011D80CBEE4E"/>
        <xdr:cNvPicPr>
          <a:picLocks noChangeAspect="1"/>
        </xdr:cNvPicPr>
      </xdr:nvPicPr>
      <xdr:blipFill>
        <a:blip r:embed="rId50"/>
        <a:stretch>
          <a:fillRect/>
        </a:stretch>
      </xdr:blipFill>
      <xdr:spPr>
        <a:xfrm>
          <a:off x="19025870" y="386666105"/>
          <a:ext cx="875030" cy="1660525"/>
        </a:xfrm>
        <a:prstGeom prst="rect">
          <a:avLst/>
        </a:prstGeom>
        <a:noFill/>
        <a:ln w="9525">
          <a:noFill/>
        </a:ln>
      </xdr:spPr>
    </xdr:pic>
  </etc:cellImage>
  <etc:cellImage>
    <xdr:pic>
      <xdr:nvPicPr>
        <xdr:cNvPr id="3" name="ID_618F5D09549748B7970C2ED349DDE89F"/>
        <xdr:cNvPicPr>
          <a:picLocks noChangeAspect="1"/>
        </xdr:cNvPicPr>
      </xdr:nvPicPr>
      <xdr:blipFill>
        <a:blip r:embed="rId51"/>
        <a:stretch>
          <a:fillRect/>
        </a:stretch>
      </xdr:blipFill>
      <xdr:spPr>
        <a:xfrm>
          <a:off x="2146300" y="153012140"/>
          <a:ext cx="1320800" cy="900430"/>
        </a:xfrm>
        <a:prstGeom prst="rect">
          <a:avLst/>
        </a:prstGeom>
        <a:noFill/>
        <a:ln w="9525">
          <a:noFill/>
        </a:ln>
      </xdr:spPr>
    </xdr:pic>
  </etc:cellImage>
  <etc:cellImage>
    <xdr:pic>
      <xdr:nvPicPr>
        <xdr:cNvPr id="4" name="ID_0AA38BA243414F6E8A799D4A22BCA423" descr="D252+座背软包"/>
        <xdr:cNvPicPr>
          <a:picLocks noChangeAspect="1"/>
        </xdr:cNvPicPr>
      </xdr:nvPicPr>
      <xdr:blipFill>
        <a:blip r:embed="rId52"/>
        <a:srcRect/>
        <a:stretch>
          <a:fillRect/>
        </a:stretch>
      </xdr:blipFill>
      <xdr:spPr>
        <a:xfrm>
          <a:off x="2033905" y="163170235"/>
          <a:ext cx="934720" cy="1187450"/>
        </a:xfrm>
        <a:prstGeom prst="rect">
          <a:avLst/>
        </a:prstGeom>
        <a:noFill/>
        <a:ln w="9525">
          <a:noFill/>
        </a:ln>
      </xdr:spPr>
    </xdr:pic>
  </etc:cellImage>
  <etc:cellImage>
    <xdr:pic>
      <xdr:nvPicPr>
        <xdr:cNvPr id="6" name="ID_50A08517FCE442B2BE01B734ED2A9E00"/>
        <xdr:cNvPicPr>
          <a:picLocks noChangeAspect="1"/>
        </xdr:cNvPicPr>
      </xdr:nvPicPr>
      <xdr:blipFill>
        <a:blip r:embed="rId53"/>
        <a:stretch>
          <a:fillRect/>
        </a:stretch>
      </xdr:blipFill>
      <xdr:spPr>
        <a:xfrm>
          <a:off x="1921510" y="161915475"/>
          <a:ext cx="1535430" cy="1206500"/>
        </a:xfrm>
        <a:prstGeom prst="rect">
          <a:avLst/>
        </a:prstGeom>
        <a:noFill/>
        <a:ln w="9525">
          <a:noFill/>
        </a:ln>
      </xdr:spPr>
    </xdr:pic>
  </etc:cellImage>
  <etc:cellImage>
    <xdr:pic>
      <xdr:nvPicPr>
        <xdr:cNvPr id="1350" name="ID_4F8C8E3923ED467EB658F841C3638FD6"/>
        <xdr:cNvPicPr>
          <a:picLocks noChangeAspect="1"/>
        </xdr:cNvPicPr>
      </xdr:nvPicPr>
      <xdr:blipFill>
        <a:blip r:embed="rId54"/>
        <a:stretch>
          <a:fillRect/>
        </a:stretch>
      </xdr:blipFill>
      <xdr:spPr>
        <a:xfrm>
          <a:off x="18865850" y="190642875"/>
          <a:ext cx="958850" cy="1609090"/>
        </a:xfrm>
        <a:prstGeom prst="rect">
          <a:avLst/>
        </a:prstGeom>
        <a:noFill/>
        <a:ln w="9525">
          <a:noFill/>
        </a:ln>
      </xdr:spPr>
    </xdr:pic>
  </etc:cellImage>
  <etc:cellImage>
    <xdr:pic>
      <xdr:nvPicPr>
        <xdr:cNvPr id="1354" name="ID_44611CE3F3A949E0B21679281EBC8662"/>
        <xdr:cNvPicPr>
          <a:picLocks noChangeAspect="1"/>
        </xdr:cNvPicPr>
      </xdr:nvPicPr>
      <xdr:blipFill>
        <a:blip r:embed="rId55"/>
        <a:stretch>
          <a:fillRect/>
        </a:stretch>
      </xdr:blipFill>
      <xdr:spPr>
        <a:xfrm>
          <a:off x="18305145" y="196909690"/>
          <a:ext cx="2104390" cy="1454150"/>
        </a:xfrm>
        <a:prstGeom prst="rect">
          <a:avLst/>
        </a:prstGeom>
        <a:noFill/>
        <a:ln w="9525">
          <a:noFill/>
        </a:ln>
      </xdr:spPr>
    </xdr:pic>
  </etc:cellImage>
  <etc:cellImage>
    <xdr:pic>
      <xdr:nvPicPr>
        <xdr:cNvPr id="132" name="ID_72B3C6E00B034A878052CA1990973E55" descr="办公台"/>
        <xdr:cNvPicPr>
          <a:picLocks noChangeAspect="1"/>
        </xdr:cNvPicPr>
      </xdr:nvPicPr>
      <xdr:blipFill>
        <a:blip r:embed="rId56"/>
        <a:srcRect l="7092" t="6762" r="7664" b="3685"/>
        <a:stretch>
          <a:fillRect/>
        </a:stretch>
      </xdr:blipFill>
      <xdr:spPr>
        <a:xfrm>
          <a:off x="1953260" y="31606490"/>
          <a:ext cx="1043305" cy="842645"/>
        </a:xfrm>
        <a:prstGeom prst="rect">
          <a:avLst/>
        </a:prstGeom>
      </xdr:spPr>
    </xdr:pic>
  </etc:cellImage>
  <etc:cellImage>
    <xdr:pic>
      <xdr:nvPicPr>
        <xdr:cNvPr id="238" name="ID_5BBF578B658E429BB03ECD7357993AF3"/>
        <xdr:cNvPicPr>
          <a:picLocks noChangeAspect="1"/>
        </xdr:cNvPicPr>
      </xdr:nvPicPr>
      <xdr:blipFill>
        <a:blip r:embed="rId4"/>
        <a:stretch>
          <a:fillRect/>
        </a:stretch>
      </xdr:blipFill>
      <xdr:spPr>
        <a:xfrm>
          <a:off x="2673350" y="68483480"/>
          <a:ext cx="1461770" cy="1983105"/>
        </a:xfrm>
        <a:prstGeom prst="rect">
          <a:avLst/>
        </a:prstGeom>
        <a:noFill/>
        <a:ln w="9525">
          <a:noFill/>
        </a:ln>
      </xdr:spPr>
    </xdr:pic>
  </etc:cellImage>
  <etc:cellImage>
    <xdr:pic>
      <xdr:nvPicPr>
        <xdr:cNvPr id="1469" name="ID_19C3A007994F4D9DAB54EA1CF5132CBF" descr="C:/Users/A/AppData/Local/Temp/picturecompress_20211113171357/output_85.pngoutput_85"/>
        <xdr:cNvPicPr>
          <a:picLocks noChangeAspect="1" noChangeArrowheads="1"/>
        </xdr:cNvPicPr>
      </xdr:nvPicPr>
      <xdr:blipFill>
        <a:blip r:embed="rId57"/>
        <a:srcRect/>
        <a:stretch>
          <a:fillRect/>
        </a:stretch>
      </xdr:blipFill>
      <xdr:spPr>
        <a:xfrm flipH="1">
          <a:off x="18261965" y="362177965"/>
          <a:ext cx="2367915" cy="1072515"/>
        </a:xfrm>
        <a:prstGeom prst="rect">
          <a:avLst/>
        </a:prstGeom>
        <a:noFill/>
        <a:ln w="1">
          <a:noFill/>
          <a:miter lim="800000"/>
          <a:headEnd/>
          <a:tailEnd type="none" w="med" len="med"/>
        </a:ln>
        <a:effectLst/>
      </xdr:spPr>
    </xdr:pic>
  </etc:cellImage>
  <etc:cellImage>
    <xdr:pic>
      <xdr:nvPicPr>
        <xdr:cNvPr id="142" name="ID_7D96BC1E4ADF478692EE24B873D7851D" descr="C:/Users/A/AppData/Local/Temp/picturecompress_20211113171357/output_53.pngoutput_53"/>
        <xdr:cNvPicPr preferRelativeResize="0">
          <a:picLocks noChangeAspect="1"/>
        </xdr:cNvPicPr>
      </xdr:nvPicPr>
      <xdr:blipFill>
        <a:blip r:embed="rId58"/>
        <a:srcRect/>
        <a:stretch>
          <a:fillRect/>
        </a:stretch>
      </xdr:blipFill>
      <xdr:spPr>
        <a:xfrm>
          <a:off x="2202815" y="59578240"/>
          <a:ext cx="680720" cy="970915"/>
        </a:xfrm>
        <a:prstGeom prst="rect">
          <a:avLst/>
        </a:prstGeom>
        <a:noFill/>
        <a:ln w="9525">
          <a:noFill/>
          <a:miter lim="800000"/>
          <a:headEnd/>
          <a:tailEnd/>
        </a:ln>
      </xdr:spPr>
    </xdr:pic>
  </etc:cellImage>
  <etc:cellImage>
    <xdr:pic>
      <xdr:nvPicPr>
        <xdr:cNvPr id="8" name="ID_B9F44625A2B446CC9BCF91D45F591114"/>
        <xdr:cNvPicPr>
          <a:picLocks noChangeAspect="1"/>
        </xdr:cNvPicPr>
      </xdr:nvPicPr>
      <xdr:blipFill>
        <a:blip r:embed="rId59"/>
        <a:stretch>
          <a:fillRect/>
        </a:stretch>
      </xdr:blipFill>
      <xdr:spPr>
        <a:xfrm>
          <a:off x="1766570" y="33782000"/>
          <a:ext cx="817880" cy="892810"/>
        </a:xfrm>
        <a:prstGeom prst="rect">
          <a:avLst/>
        </a:prstGeom>
        <a:noFill/>
        <a:ln w="9525">
          <a:noFill/>
        </a:ln>
      </xdr:spPr>
    </xdr:pic>
  </etc:cellImage>
  <etc:cellImage>
    <xdr:pic>
      <xdr:nvPicPr>
        <xdr:cNvPr id="1671" name="ID_AE86BC9F55FD4D55B1125AC9752527F2" descr="0b83c53223c6fc18be10f8543fef586"/>
        <xdr:cNvPicPr>
          <a:picLocks noChangeAspect="1"/>
        </xdr:cNvPicPr>
      </xdr:nvPicPr>
      <xdr:blipFill>
        <a:blip r:embed="rId60"/>
        <a:srcRect l="7845" r="8832" b="9139"/>
        <a:stretch>
          <a:fillRect/>
        </a:stretch>
      </xdr:blipFill>
      <xdr:spPr>
        <a:xfrm>
          <a:off x="18153380" y="176876710"/>
          <a:ext cx="2567305" cy="1345565"/>
        </a:xfrm>
        <a:prstGeom prst="rect">
          <a:avLst/>
        </a:prstGeom>
      </xdr:spPr>
    </xdr:pic>
  </etc:cellImage>
  <etc:cellImage>
    <xdr:pic>
      <xdr:nvPicPr>
        <xdr:cNvPr id="11" name="ID_6585454149FD4E78A3B5F44B82AF17FE"/>
        <xdr:cNvPicPr>
          <a:picLocks noChangeAspect="1"/>
        </xdr:cNvPicPr>
      </xdr:nvPicPr>
      <xdr:blipFill>
        <a:blip r:embed="rId61"/>
        <a:stretch>
          <a:fillRect/>
        </a:stretch>
      </xdr:blipFill>
      <xdr:spPr>
        <a:xfrm>
          <a:off x="14973300" y="146830415"/>
          <a:ext cx="1195070" cy="730250"/>
        </a:xfrm>
        <a:prstGeom prst="rect">
          <a:avLst/>
        </a:prstGeom>
        <a:noFill/>
        <a:ln w="9525">
          <a:noFill/>
        </a:ln>
      </xdr:spPr>
    </xdr:pic>
  </etc:cellImage>
</etc:cellImages>
</file>

<file path=xl/sharedStrings.xml><?xml version="1.0" encoding="utf-8"?>
<sst xmlns="http://schemas.openxmlformats.org/spreadsheetml/2006/main" count="591" uniqueCount="262">
  <si>
    <t>序号</t>
  </si>
  <si>
    <t>区域</t>
  </si>
  <si>
    <t>图片</t>
  </si>
  <si>
    <t>名称</t>
  </si>
  <si>
    <t>尺寸</t>
  </si>
  <si>
    <t>材质</t>
  </si>
  <si>
    <t>单位</t>
  </si>
  <si>
    <t>数量</t>
  </si>
  <si>
    <t>单价</t>
  </si>
  <si>
    <t>小计</t>
  </si>
  <si>
    <t>备注</t>
  </si>
  <si>
    <t>男更/女更</t>
  </si>
  <si>
    <t>更衣柜
(4门)</t>
  </si>
  <si>
    <t>800*500*2000</t>
  </si>
  <si>
    <r>
      <rPr>
        <sz val="11"/>
        <color theme="1"/>
        <rFont val="微软雅黑"/>
        <charset val="134"/>
      </rPr>
      <t>一、材料说明：                      
1、柜身为</t>
    </r>
    <r>
      <rPr>
        <sz val="11"/>
        <color rgb="FFFF0000"/>
        <rFont val="微软雅黑"/>
        <charset val="134"/>
      </rPr>
      <t>电解钢板</t>
    </r>
    <r>
      <rPr>
        <sz val="11"/>
        <color theme="1"/>
        <rFont val="微软雅黑"/>
        <charset val="134"/>
      </rPr>
      <t>；柜门厚1.0mm双层结构，其它厚0.8mm；                                                                                                                                               
二、五金配件：                                                                      
1、配活动层板+挂衣杆、更衣镜、锁具、拉手、门铰、标签框等；                                                                                                              
三、工艺说明：                                
1、电解钢板采用数控激光切割、数控折弯、冲压、焊接、精细打磨成型，抑菌静电喷涂粉末；
四、技术要求：
▲医用更衣柜：参照GB/T 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31410-2015《色漆和清漆涂层附湿擦洗性和可清洁性的评定》的检测依据：（1）铜加速乙酸盐雾试验连续喷雾50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清洁性：污渍可完全除去。</t>
    </r>
  </si>
  <si>
    <t>组</t>
  </si>
  <si>
    <t>值班室</t>
  </si>
  <si>
    <t>值班室床</t>
  </si>
  <si>
    <t>床架：2000*900*1800
（含上下床垫）</t>
  </si>
  <si>
    <t>一、材料说明：                                                                  
1、床架：橡（胶）木实木；
2、床板： 1.6mm厚实木 ；                                                                                                      
3、床垫：30mm环保棕榈+20mm高密度棉+表面高珍珠布，厚度：50mm                                                                                                     
二、配置：                                         
1、床板2件厚16mm，床垫2件厚50mm+实木梯；                                                                                                                                                                                                                                                                                                                        三、工艺说明：                               
1、喷净味环保油漆。
四、技术要求：
▲橡（胶）木：参照GB/T 3324-2017《木家具通用技术条件》、GB/T 1927.9-2021《无疵小试样木材物理力学性质试验方法第9部分：抗弯强度测定》、GB 18584-2001《室内装饰装修材料木家具中有害物质限量》、QB/T 4371-2012《家具抗菌性能的评价》的检测依据：（1）抗菌性能：大肠杆菌抑菌率≥99.7%；（2）甲醛释放量≤0.2mg/L；（3）木材含水率8-16%；（4）抗弯强度≥110MPa。</t>
  </si>
  <si>
    <t>张</t>
  </si>
  <si>
    <t>床头柜</t>
  </si>
  <si>
    <t>600*450</t>
  </si>
  <si>
    <t>一、材料说明： 
1、全部E0级实木多层板基材，厚16mm；                                              
二、五金配件：                                                            
1、三节静音导轨、拉手、锁具；                                                                                                                     
三、工艺说明：                                              
1、全自动PVC封边条封边工艺：厚1.0mm。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t>
  </si>
  <si>
    <t xml:space="preserve">更衣柜
</t>
  </si>
  <si>
    <t>500*500*2000</t>
  </si>
  <si>
    <t>医护就餐</t>
  </si>
  <si>
    <t>医用餐桌</t>
  </si>
  <si>
    <t>1400*750*750</t>
  </si>
  <si>
    <r>
      <rPr>
        <sz val="11"/>
        <color theme="1"/>
        <rFont val="微软雅黑"/>
        <charset val="134"/>
      </rPr>
      <t xml:space="preserve">一、材料说明： 
1、全部E0级实木多层板基材；
2、厚度：面板厚25mm，挡板厚16mm；                                                          
二、五金配件：
1、带刹车万向轮；
三、工艺说明：  
1、全自动PVC封边条封边工艺：台面板厚2.0mm，其余厚1.0mm；
2、钢架采用焊接、精细打磨成型，抑菌静电喷涂粉末。
</t>
    </r>
    <r>
      <rPr>
        <sz val="11"/>
        <color rgb="FFFF0000"/>
        <rFont val="微软雅黑"/>
        <charset val="134"/>
      </rPr>
      <t>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r>
  </si>
  <si>
    <t>医用餐椅</t>
  </si>
  <si>
    <t>标准</t>
  </si>
  <si>
    <t>一、材料说明：                                                                                                                                                                                                   1、靠背、座面板采用环保全新PP料模压一次性成型；                                                                                                                         2、脚架为实木四脚落地；   
3、脚垫采用ABS尼龙套；                                                                                                            
二、工艺说明：                                              
1、板材喷环保油漆，5层底油及3层面漆，达到E1级环保标准。</t>
  </si>
  <si>
    <t>医用配餐柜</t>
  </si>
  <si>
    <t>2400*600*850</t>
  </si>
  <si>
    <t>一、材料说明：                      
1、柜身为电解钢板；柜门、抽面厚1.0mm双层结构，拉手为一体成型，其它厚0.8mm；
2、台面采用复合亚克力人造石厚12.7mm； 
3、踢脚线采用1.0mm厚304#不锈钢板；                                                                                                                                                
二、五金配件：                                                                      
1、三节静音导轨、门铰、标签框、不锈钢水槽(含高水龙头)、下水器等；                                  
三、工艺说明：                                
1、电解钢板采用数控激光切割、数控折弯、冲压、焊接、精细打磨成型，抗菌粉末静电喷涂；
2、复合亚克力人造石，一体化浇注成型，无缝拼接，具备抑菌、耐污、阻燃、抗冲击、不易变色等优异性能。
四、技术要求：
▲电解钢板：参照符合GB/T10125-2021《人造气氛腐蚀试验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228.1-2021《金属材料拉伸试验第1部分:室温试验方法》、GB/T 1741-2020《漆膜耐霉菌性测定法》、GB/T 11253-2019《碳素结构钢冷轧钢板及钢带》、QB/T 4767-2014《家具用钢构件》、QB/T 4371-2012《家具抗菌性能的评价》、GB/T 30648.1-2014《色漆和清漆 耐液体性的测定 第1部分:浸入除水之外的液体中》、GB/T 31410-2015《色漆和清漆 涂层耐湿擦洗性和可清洁性的评定》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抗拉强度Rm≥500MPa，下屈服强度≥330MPa，断后伸长率A80mm/%≥30%。（6）耐霉菌性等级（黑曲霉）为0级（0级最好，4级最差）。（7）化学成分：C≤0.1、Si≤0.05、Mn≤0.5、P≤0.03、S≤0.03、Ni≤0.05、Cr≤0.3、Cu≤0.15、N≤0.01。（8）金属喷涂层厚度应为60-130μm。（9）抗菌性能：金黄色葡萄球菌≥99.9%（培养24h）。（10）100h耐液体性（0.9%氯化钠溶液）试验后应无起泡、无剥落、无粉化。（11）清洁性：污渍可完全除去。
▲复合亚克力人造石：符合JC/T 908-2013《人造石》、GB/T 24128-2018《塑料 塑料防霉剂的防霉效果评估》、GB/T 16422.3-2022《塑料 实验室光源暴露试验方法 第3部分:荧光紫外灯》、GB 6566-2010《建筑材料放射性核素限量》的检测依据：（1）实体面材外观质量：色泽均匀一致，不得有明显色差，板材四边平整，表面不得有缺棱掉角现象，表面光滑平整、无波纹、方料痕、刮痕、裂纹，不允许有气泡及大于0.5mm的杂质；尺寸偏差（实体面材）长度、宽度偏差为0.1%，厚度偏差不大于±0.2mm，对角线偏差≤4mm；巴氏硬度（实体面材UPR类）A级≥60；弯曲性能（实体面材）≥9GPa；冲击韧性（实体面材Ⅱ型）≥6kJ/m2；荷载变形（实体面材Ⅱ型）试验后表面无破裂，最大残余挠度值：0.08mm；落球冲击（实体面材）450g钢球，冲击高度2000mm，样品不破损。（2）防霉性能等级：黑曲霉为0级（0级最好，2级最差）。（3）实验室光源暴露实验：荧光紫外灯500h后4-5级。（4）放射性装饰装修材料：内照射指数IRa≤0.08Bq·kg-1，外照射指数IY≤0.08Bq·kg-1。</t>
  </si>
  <si>
    <t xml:space="preserve">
就餐示教室</t>
  </si>
  <si>
    <t>储物柜</t>
  </si>
  <si>
    <t>800*400*2000</t>
  </si>
  <si>
    <t>一、材料说明：                                
1、柜体304#不锈钢板，侧板、层板、底板、顶板、抽面、门板厚1.0mm，加强管料厚0.8mm；                                                                                                                                                                                                                                                                                                                                                                                                                                        二、五金配件：                                                                                                                
1、三节静音导轨、拉手、门铰、锁具；                                                                          
三、工艺说明：                               
1、不锈钢采用数控激光切割、数控折弯、冲压、焊接、精细打磨、抛光、拉丝等工艺。</t>
  </si>
  <si>
    <t>1800*600/350*850/2000</t>
  </si>
  <si>
    <t>就餐圆桌</t>
  </si>
  <si>
    <t>直径800</t>
  </si>
  <si>
    <t>一、材料说明：                                  
1、面板为岩板；脚钢制</t>
  </si>
  <si>
    <t>就餐圆桌椅</t>
  </si>
  <si>
    <t>常规</t>
  </si>
  <si>
    <t>一、材料说明：
1、座垫、靠背面料为皮革饰面；
2、阻燃定型海绵；
3、脚钢制
阻燃定型海绵：参照GB/T 10802-2023《通用软质聚氨酯泡沫塑料》、GB 17927.1-2011《软体家具床垫和沙发抗引燃特性的评定第1部分阴燃的香烟》、QB/T 2280-2016《办公家具 办公椅》的检测依据：表观密度偏差：30kg/m³（±2.0）；40%压陷硬度偏差：145N（±25）；性能要求：回弹率≥35%；75%压缩永久变形≤6%；65%/25%压陷比≥1.8；气味等级≥8级；拉伸强度≥80kPa；断裂伸长率≥80%；撕裂强度≥2.4N/cm；干热老化后拉伸强度≥70kPa；干热老化后拉伸强度变化率≤±30%；湿热老化后拉伸强度≥60kPa；湿热老化后拉伸强度变化率≤±30%；灰分≤1%；甲醛散发≤3mg/kg；TVOC≤0.02mg/㎡h；香烟抗引燃特性试验：未观察到试样表面或内部出现任何续燃、阴燃现象，评定该试样为阻燃I级，通过香烟抗引燃特性试验。</t>
  </si>
  <si>
    <t>就餐柜子</t>
  </si>
  <si>
    <t>一、材料说明：                                
1、柜体304#不锈钢板，侧板、层板、底板、顶板、门板厚1.0mm，加强管料厚0.8mm；                                                                                                           
二、五金配件：                                                                                                                
1、拉手、门铰、锁具；                                                                          
三、工艺说明：                               
1、不锈钢采用数控激光切割、数控折弯、冲压、焊接、精细打磨、抛光、拉丝等工艺。
304不锈钢板：参照QB/T 3826-1999《轻工产品金属镀层和化学处理层的耐腐蚀试验方法 中性盐雾试验(NSS)法》、QB/T 3827-1999《轻工产品金属镀层和化学处理层的耐腐蚀试验方法 乙酸盐雾试验(ASS)法》、QB/T 3832-1999《轻工产品金属镀层腐蚀试验结果的评价》的检测依据：中性盐雾试验（≥400小时）：镀(涂)层本身的耐腐蚀等级≥9级、镀(涂)层对基体的保护等级≥9级；乙酸盐雾试验（≥150小时）：镀(涂)层本身的耐腐蚀等级≥9级、镀(涂)层对基体的保护等级≥9级；
门铰：参照QB/T 2189-2013《家具五金 杯状暗铰链》、GB/T10125-2021《人造气氛腐蚀试验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3280-2015《不锈钢冷轧钢板和钢带》、GB/T 228.1-2021《金属材料拉伸试验 第1部分:室温试验方法》、GB/T 30648.1-2014《色漆和清漆 耐液体性的测定 第1部分:浸入除水之外的液体中》、GB/T 1741-2020《漆膜耐霉菌性测定法》、GB/T 21866-2008《抗菌涂料(漆膜)抗菌性测定法和抗菌效果》的检测依据：（1）过载：垂直静载荷（商用型/30kg）、水平静载荷（商用型/70N）均符合要求；功能：操作力在耐久性试验前后，打开力和关闭力不应大于20N、垂直静载荷（商用型/20kg）、水平静载荷（商用型/40N）、耐久性（商用型/80000次）均满足要求；下沉量：在使用调整系统前，安装A型试验门时，下沉量不应大于2.0mm;安装B型试验门时，下沉量不应大于3. 0mm。（3）铜加速乙酸盐雾试验连续喷雾400小时，镀（涂）层本身的耐腐蚀等级10级、镀（涂）层对基体的保护等级10级+外观评级10级。（4）中性盐雾连续喷雾50小时，镀（涂）层本身的耐腐蚀等级10级、镀（涂）层对基体的保护等级10级+外观评级10级。（5）乙酸盐雾连续喷雾50小时，镀（涂）层本身的耐腐蚀等级10级、镀（涂）层对基体的保护等级10级+外观评级10级。（6）铜盐加速乙酸连续喷雾50小时，镀（涂）层本身的耐腐蚀等级10级、镀（涂）层对基体的保护等级10级+外观评级10级。（7）断后伸长率A/%≥50、抗拉强度Rm≥690MPa。（8）下屈服强度Rel≥285MPa。（9）耐液体性（0.9%氯化钠溶液）100h试验后应无起泡、无剥落、无粉化。（10）耐霉菌性等级：球毛壳霉、杂色曲霉为0级（0级最好，4级最差）。（11）抗菌性能：大肠杆菌、粘质沙雷氏菌（抗细菌率）≥99.7%。</t>
  </si>
  <si>
    <t>2150*600*850</t>
  </si>
  <si>
    <t>2000*600*850</t>
  </si>
  <si>
    <t>示教医护就餐</t>
  </si>
  <si>
    <t>3500*900*750</t>
  </si>
  <si>
    <t>950*420*2000</t>
  </si>
  <si>
    <t>3300*600/350*850/2000</t>
  </si>
  <si>
    <t>维护操作及备件间</t>
  </si>
  <si>
    <t>工作台</t>
  </si>
  <si>
    <t>2400*1000*750</t>
  </si>
  <si>
    <r>
      <rPr>
        <sz val="11"/>
        <color theme="1"/>
        <rFont val="微软雅黑"/>
        <charset val="134"/>
      </rPr>
      <t xml:space="preserve">一、材料说明： 
1、全部E0级实木多层板基材，台面板厚25mm；
2、钢脚为50*25*1.2mm冷轧方管，横梁为40*25*1.0mm冷轧方管；
二、五金配件：                                            
1、防滑脚垫等；                                                                                                                          
三、工艺说明：                                                          
1、全自动PVC封边条封边工艺：台面板厚2.0mm；
2、钢脚采用焊接、精细打磨成型，抑菌静电喷涂粉末。
</t>
    </r>
    <r>
      <rPr>
        <sz val="11"/>
        <color rgb="FFFF0000"/>
        <rFont val="微软雅黑"/>
        <charset val="134"/>
      </rPr>
      <t>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r>
  </si>
  <si>
    <t>2400*600*2000</t>
  </si>
  <si>
    <t>一、材料说明： 
1、全部E0级实木多层板基材，顶板、层板厚25mm，其余厚16mm；                  
二、五金配件：                                            
1、配锁具、拉手、门铰等；                                                                                                                        
三、工艺说明：                                                          
1、全自动PVC封边条封边工艺：厚1.0mm；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
门铰：参照QB/T 2189-2013《家具五金 杯状暗铰链》、GB/T10125-2021《人造气氛腐蚀试验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3280-2015《不锈钢冷轧钢板和钢带》、GB/T 228.1-2021《金属材料拉伸试验 第1部分:室温试验方法》、GB/T 30648.1-2014《色漆和清漆 耐液体性的测定 第1部分:浸入除水之外的液体中》、GB/T 1741-2020《漆膜耐霉菌性测定法》、GB/T 21866-2008《抗菌涂料(漆膜)抗菌性测定法和抗菌效果》的检测依据：（1）过载：垂直静载荷（商用型/30kg）、水平静载荷（商用型/70N）均符合要求；功能：操作力在耐久性试验前后，打开力和关闭力不应大于20N、垂直静载荷（商用型/20kg）、水平静载荷（商用型/40N）、耐久性（商用型/80000次）均满足要求；下沉量：在使用调整系统前，安装A型试验门时，下沉量不应大于2.0mm;安装B型试验门时，下沉量不应大于3. 0mm。（3）铜加速乙酸盐雾试验连续喷雾400小时，镀（涂）层本身的耐腐蚀等级10级、镀（涂）层对基体的保护等级10级+外观评级10级。（4）中性盐雾连续喷雾50小时，镀（涂）层本身的耐腐蚀等级10级、镀（涂）层对基体的保护等级10级+外观评级10级。（5）乙酸盐雾连续喷雾50小时，镀（涂）层本身的耐腐蚀等级10级、镀（涂）层对基体的保护等级10级+外观评级10级。（6）铜盐加速乙酸连续喷雾50小时，镀（涂）层本身的耐腐蚀等级10级、镀（涂）层对基体的保护等级10级+外观评级10级。（7）断后伸长率A/%≥50、抗拉强度Rm≥690MPa。（8）下屈服强度Rel≥285MPa。（9）耐液体性（0.9%氯化钠溶液）100h试验后应无起泡、无剥落、无粉化。（10）耐霉菌性等级：球毛壳霉、杂色曲霉为0级（0级最好，4级最差）。（11）抗菌性能：大肠杆菌、粘质沙雷氏菌（抗细菌率）≥99.7%。</t>
  </si>
  <si>
    <t>医用货架</t>
  </si>
  <si>
    <t>1500*500*2000</t>
  </si>
  <si>
    <r>
      <rPr>
        <sz val="11"/>
        <color theme="1"/>
        <rFont val="宋体"/>
        <charset val="134"/>
      </rPr>
      <t xml:space="preserve">一、材料说明：                                           
1、立柱为1.5mm电解钢板，挂臂1.5mm电解钢板底座，层板1.0mm电解钢板底部配置加强筋；                                                                                        
2、整件货架连顶板共五块层板；
二、工艺说明：                              
1、钢架采用数控激光切割、数控折弯、冲压、焊接、精细打磨成型，抑菌静电喷涂粉末。
</t>
    </r>
    <r>
      <rPr>
        <sz val="11"/>
        <color rgb="FFFF0000"/>
        <rFont val="宋体"/>
        <charset val="134"/>
      </rPr>
      <t>医用货架：参照GB/T 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11253-2019《碳素结构钢冷轧钢板及钢带》、GB/T 31410-2015《色漆和清漆涂层附湿擦洗性和可清洁性的评定》的检测依据：（1）铜加速乙酸盐雾试验连续喷雾50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清洁性：污渍可完全除去。（6）化学成分：C≤0.12、Si≤0.3、Mn≤0.5、Cu≤0.3、P≤0.035、S≤0.035、Ni≤0.3、Cr≤0.3、N≤0.012；</t>
    </r>
  </si>
  <si>
    <t>屏风卡位</t>
  </si>
  <si>
    <t>1400/600*1400/600*1200</t>
  </si>
  <si>
    <t>一、主要材料说明：                                    
1、台面及柜体E1级实木颗粒板基材； 面板厚25m，侧板、背板、抽面厚16mm；
2、屏风铝合金边框，上为钢化玻璃，中为夹板扪布艺，下为铝合金踢脚线槽；                                                          
二、五金配件：                                                            
1、铝合金拉手、锁具、三节静音导轨、铝合金线盒、活动主机架；                                                           
三、工艺/其它说明：                                              
1、全自动PVC封边条封边工艺：台面板厚2.0mm，其余厚1.0mm；
2、钢架采用焊接、精细打磨成型，抗菌粉末静电喷涂。
屏风卡座：参照GB/T 3325-2024《金属家具通用技术条件》、GB/T 35607-2024《绿色产品评价 家具》、GB/T 22792.1-2009《办公家具屏风第1部分:尺寸》、GB 22792.2-2008《办公家具屏风第2部分:安全要求》、GB/T 22792.3-2008《办公家具屏风第3部分:试验方法》、GB/T 1741-2020《漆膜耐霉菌性测定法》的检测依据：（1）桌面主要尺寸、产品外形尺寸偏差检测合格；（2）底脚着地平稳性≤1.2mm；（3）外观性能：金属件（电镀件应无露底、毛刺、镀层脱落、锈蚀等；应无起泡、烧焦，无光泽（整体异色）、针孔、裂纹、斑点等）；喷漆（塑）涂层（应无漏喷、锈蚀、脱色、掉色等；应光滑均匀，色泽一致、应无流挂、疙瘩、皱皮、飞漆等）；可触及区域应无毛刺、应无锐边锐角；（4）安全性能：正常使用时，可接触到的边、角都应进行倒圆、倒角、砂光或以其他合适的方式进行保护。倒圆半径应不小于0.5mm；固定零部件的结合应牢固无松动，应无少件、透钉、漏钉；正常使用时，其他部件表面应无锐边、锐角；按产品标准进行稳定性试验时，不应发生倾翻。（5）产品表面理化性能：铅笔硬度H，应无塑性变形和/或内聚破坏；冲击高度 400mm，应无剥落、裂纹、皱纹；耐盐浴（划道两侧 3m 外，应无鼓泡、锈蚀、剥落和起皱等现象）；附着力2级或优于2级（0级最好，5级最差）；金属电镀层抗盐雾试验：直径 1.5mm 以下锈点≤20点/dm'，其中直径＞1.0mm 锈点不超过5点(距边缘棱角 2mm 以内的不计)；（6）力学性能：水平耐久性试验、其他桌面的垂直冲击试验、跌落试验:①所有零部件应无断裂或豁裂；②用手揿压某些应为牢固的部件，应无永久性松动；③所有零部件应无影响使用功能的磨损或变形；④五金连接件应无松动；⑤活动部件(门、抽屉等)开关应灵活；⑥零部件应无明显位移变化。垂直加载稳定性：应无倾翻。（7）甲醛释放量≤0.1mg/m³；苯、甲苯、二甲苯≤0.1mg/m³；总挥发性有机化合物（TVOC）≤0.5mg/m³；家具涂层可迁移元素铅、镉、铬、汞、锑、钡、硒、砷均为未检出；（8）黑曲霉、土曲霉、宛氏拟青霉耐霉菌性等级≥1级（0级最好，5级最差）。</t>
  </si>
  <si>
    <t>办公椅</t>
  </si>
  <si>
    <t>一、材料说明：
·PP加纤维背架尼龙固定腰靠
·PP分体固定扶手
·高弹力海绵
·配原位锁定底盘
·100#沉口4公分黑杆
·∮340MM 黑色尼龙高脚
·∮50MM 黑色尼龙轮
气压棒：参照GB/T10125-2021《人造气氛腐蚀试验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1741-2020《漆膜耐霉性测定法》、GB/T 29525-2013《座椅升降气弹簧 技术条件》、GB/T 11253-2019《碳素结构钢冷轧钢板及钢带》、QB/T 2280-2016《办公家具 办公椅》、QB/T 4371-2012《家具抗菌性能的评价》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耐霉菌性等级：宛氏拟青霉为0级（0级最好，4级最差）。（6）尺寸及外观质量均符合要求；力特性（标称力和摩擦力、开启力、气动力、弹力比率、锁定力）均符合要求；伸展速度、密封性能、耐高低温性能均符合要求，循环寿命（经高低温性能试验后的气弹簧，再经6×104次循环寿命，公称力Fa的总衰减量应不大于5%），强度性能（抗压强度、侧拉强度、抗拉强度）、耐腐蚀性能均符合要求。（7）安全性：循环寿命12万次。（8）抗菌性能：铜绿假单胞菌（抗细菌率）≥99.7%。（9）尺寸及外观质量：内筒壁厚应不小于1.0mm；外筒壁厚应不小于1.5mm；立筒壁厚应不小于1.2mm；气弹簧活塞杆涂镀层应均匀、表面应光洁，不应有伤痕、脱皮、起泡、麻点、针孔、结瘤等缺陷。
办公椅：参照QB/T 2280-2016《办公家具 办公椅》、GB/T 29525-2013《座椅升降气弹簧 技术条件》、GB 17927.2-2011《软体家具 床垫和沙发 抗引燃特性的评定 第2部分：模拟火柴火焰》、GB/T 39223.3-2020《健康家居的人类工效学要求第3部分：办公桌椅》的检测依据：（1）主要尺寸、形状和位置公差、外观（塑料件外观、软、硬包件外观、金属件外观、涂层和镀层、其他外观要求）、力学性能（稳定性、座面冲击、脚轮往复磨损、底座静载荷）均合格。（2）理化性能：软质聚氨酯泡沫塑料回弹性≥40%；（3）甲醛释放量≤0.05mg/m²h；TVOC≤0.1mg/m²h。（4）密封性能：气弹簧锁定在任意位置，经72h常温储存后，活塞杆不应产生位移；（5）循环寿命：经高低温性能试验后的气弹簧,再经 6x104次循环寿命(当行程≤60mm 时,按实际行程；当行程＞60mm时，按 60mm 行程)试验后，公称力Fa 的总衰减量应不大于 13%；（6）抗引燃特性试验（模拟火柴火焰阻燃Ⅱ级）：未观察到试样表面或内部出现任何续燃、阴燃现象。</t>
  </si>
  <si>
    <t>物理诊断技能训练室（30人）/急救技能训练室（30人）/模拟病房（24人）/护理技能训练室（24人）/全科技能训练室（18人）/内科技能训练室（18人）/外科技能训练室（18人）/儿科技能训练室（18人）/妇科技能训练室（18人）</t>
  </si>
  <si>
    <t>培训室条桌</t>
  </si>
  <si>
    <t>1900*600*750</t>
  </si>
  <si>
    <t>一、主要材料及厚度说明：                                    
1、材质：E0级实木多层板基材；
2、厚度：面板厚25mm，挡板1.0厚mm冷轧钢板；                                                          
二、五金配件：
1、带刹车万向轮；
三、工艺说明：  
1、全自动PVC封边条封边工艺：台面板厚2.0mm，其余厚1.0mm；
2、钢架采用焊接、精细打磨成型，抗菌粉末静电喷涂。
四、技术要求：
▲实木多层板：参照GB/T34722-2017《浸渍胶膜纸饰面胶合板和细木工板》、GB/T 35601-2017《绿色产品评价 人造板和木质地板》、GB/T 39600-2021《人造板及其制品甲醛释放量分级》、HJ 571-2010《环境标志产品技术要求 人造板及其制品》、JC/T 2039-2010《抗菌防霉木质装饰板》的检测依据：胶合板的含水率要求：试件含水率值：7-9%；胶合强度要求：试件强度值：≥1.1MPa；静曲强度：顺纹：试件强度值≥42MPa；横纹：试件强度值≥38.5MPa；弹性模量：顺纹：试件强度值≥7000MPa；横纹：试件强度值≥6150MPa；理化性能要求：表面胶合强度≥1.50MPa,表面耐划痕：无大于90%的连续划痕；表面耐磨：磨耗值≤45 mg/100r，素色：磨350r以后应无露底现象；表面耐干热≥4级；表面耐污染腐蚀：素色≥4级；表面耐冷热循环应无裂纹、鼓泡、变色、起皱，表面耐龟裂≥4级；表面耐水蒸气≥4级；含砂量≤0.01%；防潮性能（沸水煮试验）：内胶合强度≥0.6MPa；品质属性：挥发性有机化合物(72h)均未检出；甲醛释放量≤0.02mg/m³；总挥发性有机化合物（TVOC）≤0.05mg/㎡·h；抗菌性能：肺炎克雷氏伯菌、白色念珠菌、白色葡萄球菌抗细菌率≥99.9%；防霉菌性能：黑曲霉、土曲霉、宛氏拟青霉、绳状青霉、出芽短梗霉、球毛壳霉、光孢短柄帚霉，防霉菌等级0级（不生长）</t>
  </si>
  <si>
    <t>培训椅</t>
  </si>
  <si>
    <t>一、材料说明：
1、椅架采用1.5mm厚精抛光电镀钢架；
2、靠背为采用全新PP工程塑料加固背筐扪网布；
3、座垫面料为阻燃布绒，阻燃定型海绵；
4、椅板：曲木板材经模具八层高频热压成型；                                                                                                                          
二、配置：
1、黑色PU活动轮，四脚配脚轮；
阻燃定型海绵：参照GB/T 10802-2023《通用软质聚氨酯泡沫塑料》、GB 17927.1-2011《软体家具床垫和沙发抗引燃特性的评定第1部分阴燃的香烟》、QB/T 2280-2016《办公家具 办公椅》的检测依据：表观密度偏差：30kg/m³（±2.0）；40%压陷硬度偏差：145N（±25）；性能要求：回弹率≥35%；75%压缩永久变形≤6%；65%/25%压陷比≥1.8；气味等级≥8级；拉伸强度≥80kPa；断裂伸长率≥80%；撕裂强度≥2.4N/cm；干热老化后拉伸强度≥70kPa；干热老化后拉伸强度变化率≤±30%；湿热老化后拉伸强度≥60kPa；湿热老化后拉伸强度变化率≤±30%；灰分≤1%；甲醛散发≤3mg/kg；TVOC≤0.02mg/㎡h；香烟抗引燃特性试验：未观察到试样表面或内部出现任何续燃、阴燃现象，评定该试样为阻燃I级，通过香烟抗引燃特性试验。</t>
  </si>
  <si>
    <t>医用文件柜
（钢制）</t>
  </si>
  <si>
    <t>一、材料说明：                                
1、柜体为电解钢板；柜门单层结构，厚1.0mm，其余厚0.8mm；                                                                     
二、五金配件：                                                                                                                
1、门铰、锁具、拉手；                                                                          
三、工艺说明：                               
1、电解钢板采用数控激光切割、数控折弯、冲压、焊接、精细打磨成型，抑菌静电喷涂粉末。
四、技术要求：
▲电解钢板：参照GB/T10125-2021《人造气氛腐蚀试验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228.1-2021《金属材料拉伸试验第1部分:室温试验方法》、GB/T 1741-2020《漆膜耐霉菌性测定法》、GB/T 11253-2019《碳素结构钢冷轧钢板及钢带》、QB/T 4767-2014《家具用钢构件》、QB/T 4371-2012《家具抗菌性能的评价》、GB/T 30648.1-2014《色漆和清漆 耐液体性的测定 第1部分:浸入除水之外的液体中》、GB/T 31410-2015《色漆和清漆 涂层耐湿擦洗性和可清洁性的评定》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抗拉强度Rm≥500MPa，下屈服强度≥330MPa，断后伸长率A80mm/%≥30%。（6）耐霉菌性等级（黑曲霉）≥1级（0级最好，4级最差）。（7）金属喷涂层厚度应为60-130μm。（8）抗菌性能：金黄色葡萄球菌≥99.7%（培养24h）。（9）100h耐液体性（0.9%氯化钠溶液）试验后应无起泡、无剥落、无粉化。（10）清洁性：污渍可完全除去。</t>
  </si>
  <si>
    <t>医用矮柜
（钢制）</t>
  </si>
  <si>
    <t>4300*500*800</t>
  </si>
  <si>
    <t>PDL讨论室（18人）</t>
  </si>
  <si>
    <t>培训桌</t>
  </si>
  <si>
    <t>直径1350</t>
  </si>
  <si>
    <r>
      <rPr>
        <sz val="11"/>
        <rFont val="微软雅黑"/>
        <charset val="134"/>
      </rPr>
      <t>一、材料说明： 
1、全部E0级实木多层板基材，厚25mm；
2、钢制脚架；
二、工艺说明：                                              
1、全自动PVC封边条封边工艺：厚2.0mm。
2、钢架采用焊接、精细打磨成型，抑菌静电喷涂粉末。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t>
    </r>
    <r>
      <rPr>
        <sz val="11"/>
        <rFont val="宋体"/>
        <charset val="134"/>
      </rPr>
      <t>㎡</t>
    </r>
    <r>
      <rPr>
        <sz val="11"/>
        <rFont val="微软雅黑"/>
        <charset val="134"/>
      </rPr>
      <t xml:space="preserve">·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
</t>
    </r>
  </si>
  <si>
    <t>储存室</t>
  </si>
  <si>
    <t>2200*600*2000</t>
  </si>
  <si>
    <t>2600*600*2000</t>
  </si>
  <si>
    <t>6160*600*2000</t>
  </si>
  <si>
    <t>5600*600*2000</t>
  </si>
  <si>
    <t>1200*500*2000</t>
  </si>
  <si>
    <t>等候区</t>
  </si>
  <si>
    <t>条桌</t>
  </si>
  <si>
    <t>2600*600*750</t>
  </si>
  <si>
    <t>一、材料说明： 
1、全部E0级实木多层板基材；
2、厚度：顶板厚25mm；其余厚16mm；                                                     
二、工艺说明：                                              
1、全自动PVC封边条封边工艺：台面板厚2.0mm，其余厚1.0mm；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t>
  </si>
  <si>
    <t>接待大堂</t>
  </si>
  <si>
    <t>医用护士站/导诊台</t>
  </si>
  <si>
    <t>4800*700/300*750/1100</t>
  </si>
  <si>
    <t>一、材料说明：                         
1、挡板及柜身为电解钢板；柜门、抽面厚1.0mm双层结构，拉手为一体成型，其它厚0.8mm；
2、采用复合亚克力人造石厚12.7mm； 
3、踢脚线采用1.0mm厚304#不锈钢板；                                                                                                                                                
4、挡板为双层结构，龙骨部分采用25*25*1.2mm的方管，内置隐藏式强弱电走线系统，检修门；
二、五金配件：                                                                      
1、三节静音导轨、锁具、门铰、标签框等；                                                                                                              
三、工艺说明：                                
1、电解钢板采用数控激光切割、数控折弯、冲压、焊接、精细打磨成型，抑菌静电喷涂粉末；
2、复合亚克力人造石，一体化浇注成型，无缝拼接，具备抑菌、耐污、阻燃、抗冲击、不易变色等优异性能。
导诊台：参照GB/T10125-2021《人造气氛腐蚀试验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1741-2020《漆膜附霉菌性测定法》、GB/T 11253-2019《碳素结构钢冷轧钢板及钢带》、QB/T 4371-2012《家具抗菌性能的评价》、GB/T 30648.1-2014《色漆和清漆 耐液体性的测定 第1部分:浸入除水之外的液体中》、GB/T 31410-2015《色漆和清漆涂层附湿擦洗性和可清洁性的评定》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耐霉菌性：黑曲霉、黄曲霉、出芽短梗霉、绳状青霉、绿粘帚霉、变幻霉素等级≥1级（0级最好，4级最差）。（6）甲醛释放量、苯、甲苯、二甲苯、总挥发性有机化合物（TVOC）均未检出，产品有害物质（家具涂层可迁移元素）均未检出。（7）下屈服强度ReL≥280MPa，抗拉强度Rm≥380MPa，断后伸长率/%≥30%。（8）抗菌性能：大肠杆菌、洋葱伯克霍尔德氏菌、粘质沙雷氏菌、金黄色葡萄球菌、粪肠球菌、嗜肺军团菌（抑菌率）≥99.5%（培养24h）。（9）耐液体性（0.9%氯化钠溶液）100h试验后无起泡、无剥落、无粉化，附着力≤2级。（10）清洁性：污渍可完全除去。</t>
  </si>
  <si>
    <t>中控室（10人）</t>
  </si>
  <si>
    <t>会议桌</t>
  </si>
  <si>
    <t>3400*1500*750</t>
  </si>
  <si>
    <t>一、材料说明： 
1、全部E0级实木多层板基材，
2、厚度：顶板、层板厚25mm，其余厚16mm；                                                             
二、五金配件：                                                            
1、配门铰、锁具、拉手等；                                                                                                                     
三、工艺说明：                                              
1、全自动PVC封边条封边工艺：厚1.0mm。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t>
  </si>
  <si>
    <t>会议椅</t>
  </si>
  <si>
    <t>一、材料说明：
1、靠背为黑色网布，厚度≥1.0mm；
2、靠背和扶手、腰靠均采用黑色PP连体；
3、座垫面料为阻燃布绒，阻燃定型海绵，扪透气网布；
4、椅板：曲木板材经模具八层高频热压成型，板材厚10-12mm；
二、配置：                                          
1、2.0mm厚钢材喷黑弓形架，PA尼龙专用脚垫；
阻燃定型海绵：参照GB/T 10802-2023《通用软质聚氨酯泡沫塑料》、GB 17927.1-2011《软体家具床垫和沙发抗引燃特性的评定第1部分阴燃的香烟》、QB/T 2280-2016《办公家具 办公椅》的检测依据：表观密度偏差：30kg/m³（±2.0）；40%压陷硬度偏差：145N（±25）；性能要求：回弹率≥35%；75%压缩永久变形≤6%；65%/25%压陷比≥1.8；气味等级≥8级；拉伸强度≥80kPa；断裂伸长率≥80%；撕裂强度≥2.4N/cm；干热老化后拉伸强度≥70kPa；干热老化后拉伸强度变化率≤±30%；湿热老化后拉伸强度≥60kPa；湿热老化后拉伸强度变化率≤±30%；灰分≤1%；甲醛散发≤3mg/kg；TVOC≤0.02mg/㎡h；香烟抗引燃特性试验：未观察到试样表面或内部出现任何续燃、阴燃现象，评定该试样为阻燃I级，通过香烟抗引燃特性试验。</t>
  </si>
  <si>
    <t>医用治疗柜</t>
  </si>
  <si>
    <t>2800*600*850</t>
  </si>
  <si>
    <t>一、材料说明：                      
1、柜身为电解钢板；柜门、抽面厚1.0mm双层结构，拉手为一体成型，其它厚0.8mm；
2、台面采用复合亚克力人造石厚12.7mm； 
3、踢脚线采用1.0mm厚304#不锈钢板；                                                                                                                                                
二、五金配件：                                                                      
1、下水器、三节静音导轨、密码锁具、门铰、标签框、三节导轨、门铰等；                                                                                                              
三、工艺说明：                                
1、电解钢板采用数控激光切割、数控折弯、冲压、焊接、精细打磨成型，抑菌静电喷涂粉末；
2、复合亚克力人造石，一体化浇注成型，无缝拼接，具备抑菌、耐污、阻燃、抗冲击、不易变色等优异性能。</t>
  </si>
  <si>
    <t>中型培训室84人）/中型培训室（81人）</t>
  </si>
  <si>
    <t>2600*400*750</t>
  </si>
  <si>
    <t>2800*600*750</t>
  </si>
  <si>
    <t>1600*400*750</t>
  </si>
  <si>
    <t>休闲室</t>
  </si>
  <si>
    <t>三人位沙发</t>
  </si>
  <si>
    <t>一、材料说明：
1、面料：阻燃布绒；
2、海绵：阻燃定型海绵；
3、内框架：采用实木方，内部实木框架成型；
4、实木脚：四腿落地，榫卯结构； 
二、五金配件：
1、钢制螺帽、螺丝。
三、工艺说明：
1、板材喷环保油漆，5层底油及3层面漆，达到E0级环保标准。
四、技术要求：
▲阻燃定型海绵：参照GB/T 10802-2023《通用软质聚氨酯泡沫塑料》、GB17927.1-2011《软体家具床垫和沙发抗引燃特性的评定第1部分阴燃的香烟》、QB/T 2280-2016《办公家具 办公椅》的检测依据：表观密度偏差：30kg/m³（±2.0）；40%压陷硬度偏差：145N（±25）；性能要求：回弹率≥35%；75%压缩永久变形≤6%；65%/25%压陷比≥1.8；气味等级≥8级；拉伸强度≥80kPa；断裂伸长率≥80%；撕裂强度≥2.4N/cm；干热老化后拉伸强度≥70kPa；干热老化后拉伸强度变化率≤±30%；湿热老化后拉伸强度≥60kPa；湿热老化后拉伸强度变化率≤±30%；灰分≤1%；甲醛散发≤3mg/kg；TVOC≤0.02mg/㎡h；香烟抗引燃特性试验：未观察到试样表面或内部出现任何续燃、阴燃现象，评定该试样为阻燃I级，通过香烟抗引燃特性试验。
▲环保油漆：参照GB 18581-2020《木器涂料中有害物质限量》的检测依据：VOC含量（涂料-色漆）≤5.2g/L；甲醛含量≤10mg/kg；苯系物综合含量[限苯、甲苯、二甲苯（含乙苯）]≤12mg/kg；多环芳烃总和含量（限萘、蒽）为未检出。</t>
  </si>
  <si>
    <t>方茶几</t>
  </si>
  <si>
    <t>600*600*420</t>
  </si>
  <si>
    <t>一、材料说明：                                  
1、面板、层板、台脚E0级中密度纤维板基材，实木皮贴面、封边；
二、工艺说明：                                              
1、板材喷环保油漆，5层底油及3层面漆，达到E0级环保标准。
三、技术要求：
▲中密度纤维板：参照GB/T39600-2021《人造板及其制品甲醛释放量分级》、JC/T 2039-2010《抗菌防霉木质装饰板》、GB/T 18958-2013《难燃中密度纤维板》、GB 18580-2017《室内装饰装修材料人造板及其制品中甲醛释放限量》、HJ 571-2010《环境标志产品技术要求 人造板及其制品》、GB/T 《中密度纤维板》、LY/T 1926-2020《人造板与木（竹）制品抗菌性能检测与分级》、GB 18584-2001《室内装饰装修材料木家具中有害物质限量》、LY/T 1985-2011《防腐木材和人造板中五氯苯酚含量的测定方法》、GB/T 35601-2017《绿色产品评价家具 人造板和木质地板》、GB/T 17657-2022《人造板及饰面人造板理化性能试验方法》的检测依据：（1）密度0.65-0.80g/cm³；含水率3.0%-13.0%。（2）静曲强度≥30MPa；弹性模量≥3600MPa；内胶合强度≥1.1MPa；表面胶合强度≥1.2MPa。（3）甲醛释放量≤0.025mg/m³；挥发性有机化合物（72h）苯、甲苯、二甲苯、总挥发性有机化合物（TVOC）、五氯苯酚含量均未检出。（4）抗菌性能：大肠杆菌抗细菌率≥99%；鼠伤寒沙门氏菌：抗菌率≥99%。（5）防霉菌性能：黑曲霉防霉菌等级≤1级（0级最好）。（6）含砂量≤0.5%。（7）难燃中密度纤维板表面对阻燃剂渗析要求：轻微。
▲环保油漆：参照GB 18581-2020《木器涂料中有害物质限量》的检测依据：VOC含量（涂料-色漆）≤5.2g/L；甲醛含量≤10mg/kg；苯系物综合含量[限苯、甲苯、二甲苯（含乙苯）]≤12mg/kg；多环芳烃总和含量（限萘、蒽）为未检出。</t>
  </si>
  <si>
    <t>医用长茶几</t>
  </si>
  <si>
    <t>1200*600*420</t>
  </si>
  <si>
    <t>医用茶水柜</t>
  </si>
  <si>
    <t>1200*400*900</t>
  </si>
  <si>
    <t>一、材料说明： 
1、全部E0级实木多层板基材；
2、厚度：顶板、层板厚25mm；侧板、背板、门板厚16mm；                                                     
二、五金配件：                                                            
1、配门铰、三节静音导轨、锁具、拉手等；                                                                                                                     
三、工艺说明：                                              
1、全自动PVC封边条封边工艺：厚1.0mm。
▲实木多层板：参照GB/T34722-2017《浸渍胶膜纸饰面胶合板和细木工板》、GB/T 35601-2017《绿色产品评价 人造板和木质地板》、GB/T 39600-2021《人造板及其制品甲醛释放量分级》、HJ 571-2010《环境标志产品技术要求 人造板及其制品》、JC/T 2039-2010《抗菌防霉木质装饰板》的检测依据：胶合板的含水率要求：试件含水率值：7-9%；胶合强度要求：试件强度值：≥1.1MPa；静曲强度：顺纹：试件强度值≥42MPa；横纹：试件强度值≥38.5MPa；弹性模量：顺纹：试件强度值≥7000MPa；横纹：试件强度值≥6150MPa；理化性能要求：表面胶合强度≥1.50MPa,表面耐划痕：无大于90%的连续划痕；表面耐磨：磨耗值≤45 mg/100r，素色：磨350r以后应无露底现象；表面耐干热≥4级；表面耐污染腐蚀：素色≥4级；表面耐冷热循环应无裂纹、鼓泡、变色、起皱，表面耐龟裂≥4级；表面耐水蒸气≥4级；含砂量≤0.01%；防潮性能（沸水煮试验）：内胶合强度≥0.6MPa；品质属性：挥发性有机化合物(72h)均未检出；甲醛释放量≤0.02mg/m³；总挥发性有机化合物（TVOC）≤0.05mg/㎡·h；抗菌性能：肺炎克雷氏伯菌、白色念珠菌、白色葡萄球菌抗细菌率≥99.9%；防霉菌性能：黑曲霉、土曲霉、宛氏拟青霉、绳状青霉、出芽短梗霉、球毛壳霉、光孢短柄帚霉，防霉菌等级0级（不生长）</t>
  </si>
  <si>
    <t>3800*600*850</t>
  </si>
  <si>
    <t>休息充电区</t>
  </si>
  <si>
    <t>7200*500*1100</t>
  </si>
  <si>
    <t>一、材料说明： 
1、全部E0级实木多层板基材，厚25mm；
2、钢制脚架；
二、工艺说明：                                              
1、全自动PVC封边条封边工艺：厚2.0mm。
2、钢架采用焊接、精细打磨成型，抑菌静电喷涂粉末。</t>
  </si>
  <si>
    <t>休闲椅</t>
  </si>
  <si>
    <t>一、材料说明：
1、定型棉椅身+麻绒布+铁艺喷涂黑色脚</t>
  </si>
  <si>
    <t>阶梯教室</t>
  </si>
  <si>
    <t>9600*400*750</t>
  </si>
  <si>
    <t>一、材料说明：                                  
1、材质：E0级中密度纤维板基材，实木皮贴面、封边；
二、五金配件：
1、线盖。
三、工艺说明：                                              
1、板材喷环保油漆，5层底油及3层面漆，达到E1级环保标准。
中密度纤维板：参照GB/T39600-2021《人造板及其制品甲醛释放量分级》、JC/T 2039-2010《抗菌防霉木质装饰板》、GB 18580-2017《室内装饰装修材料人造板及其制品中甲醛释放限量》、HJ 571-2010《环境标志产品技术要求 人造板及其制品》、GB/T 11718-2021《中密度纤维板》、LY/T 1926-2020《人造板与木（竹）制品抗菌性能检测与分级》、LY/T 1985-2011《防腐木材和人造板中五氯苯酚含量的测定方法》、GB/T 17657-2022《人造板及饰面人造板理化性能试验方法》的检测依据：（1）板内密度偏差±3%；密度0.65-0.80g/cm³；含水率3.0%-13.0%。（2）静曲强度≥30MPa；弹性模量≥3400MPa；内胶合强度≥1.1MPa；表面胶合强度≥1.2MPa；吸水厚度膨胀率≤5%；（3）甲醛释放量≤0.025mg/m³；五氯苯酚含量均未检出。（4）抗菌性能：大肠杆菌抗细菌率、鼠伤寒沙门氏菌抗菌率≥99.5%。（5）防霉菌性能：黑曲霉防霉菌等级≥1级（0级最好，4级最差）。（6）含砂量≤0.5%。
水性面漆：参照GB 18581-2020《木器涂料中有害物质限量》、GB/T 23999-2009《室内装饰装修用水性木器涂料》、GB/T 6739-2022《色漆和清漆 铅笔法测定漆膜硬度》的检测依据：（1）甲醛含量≤5mg/Kg；（2）VOC含量≤2g/L；乙二醇醚及醚酯总和含量、苯系物总和含量（限苯、甲苯、二甲苯（含乙苯））均为未检出；（3）附着力≤1级；（4）漆膜硬度≥2H。
水性底漆：参照GB 18581-2020《木器涂料中有害物质限量》、GB/T 23999-2009《室内装饰装修用水性木器涂料》、GB/T 6739-2022《色漆和清漆 铅笔法测定漆膜硬度》的检测依据：（1）甲醛含量≤5mg/Kg；（2）VOC含量≤2g/L；乙二醇醚及醚酯总和含量、苯系物总和含量（限苯、甲苯、二甲苯（含乙苯））均为未检出；（3）附着力≤1级；（4）漆膜硬度≥2H。</t>
  </si>
  <si>
    <t>3600*400*750</t>
  </si>
  <si>
    <t>主席台</t>
  </si>
  <si>
    <t>8500*600*750</t>
  </si>
  <si>
    <t>演讲台</t>
  </si>
  <si>
    <t>800*580*1100</t>
  </si>
  <si>
    <t>主席椅</t>
  </si>
  <si>
    <t>一、材料说明：
1、座垫、靠背面料为医用功能皮饰面；
2、阻燃定型海绵；
3、椅板：曲木板材经模具八层高频热压成型；
二、结构/配置：
1、橡木实木扶手脚架。
医用功能皮：参照QB/T 4341-2012《抗菌聚氨酯合成革 抗菌性能试验方法和抗菌效果》、HJ 507-2009《环境标志产品技术要求 皮革和合成革》、WS/T 650-2019《抗菌和抑菌效果评价方法》、QB/T 4199-2011《皮革 防霉性能测试方法》、GB/T 22808-2021《皮革和毛皮 化学试验 含氯苯酚的测定》、GB/T 19941.1-2019《皮革和毛皮 甲醛含量的测定 第1部分:高效液相色谱法》、GB/T 16799-2018《家具用皮革》、GB 20400-2006《皮革和皮毛 有害物质限量》的检测依据：（1）抗菌性能：大肠杆菌（抑菌率）≥99.7%（培养24h）。（2）气味≤3级；产品中有害物质限值（五氯苯酚、四氯苯酚及邻苯基苯酚）均未检出。（3）抑菌效果：金黄色葡萄球菌抗菌率≥99%。（4）皮革防霉性能：黑曲霉等级≤2级（1级最好，3级最差）。（5）皮革防霉性能：黑曲霉等级≤2级（1级最好，3级最差）。（6）游离甲醛未检出（检出限20mg/kg）。（7）摩擦色牢度符合要求；耐光性≥5级；涂层粘着牢度≥8N/10mm；耐折牢度（50000次）无裂纹；撕裂力≥120N；pH≥5。（8）禁用偶氮染料未检出。
阻燃定型海绵：参照GB/T 10802-2023《通用软质聚氨酯泡沫塑料》、GB 17927.1-2011《软体家具床垫和沙发抗引燃特性的评定第1部分阴燃的香烟》、QB/T 2280-2016《办公家具 办公椅》的检测依据：表观密度偏差：30kg/m³（±2.0）；40%压陷硬度偏差：145N（±25）；性能要求：回弹率≥35%；75%压缩永久变形≤6%；65%/25%压陷比≥1.8；气味等级≥8级；拉伸强度≥80kPa；断裂伸长率≥80%；撕裂强度≥2.4N/cm；干热老化后拉伸强度≥70kPa；干热老化后拉伸强度变化率≤±30%；湿热老化后拉伸强度≥60kPa；湿热老化后拉伸强度变化率≤±30%；灰分≤1%；甲醛散发≤3mg/kg；TVOC≤0.02mg/㎡h；香烟抗引燃特性试验：未观察到试样表面或内部出现任何续燃、阴燃现象，评定该试样为阻燃I级，通过香烟抗引燃特性试验。</t>
  </si>
  <si>
    <t>礼堂椅（带写字板）</t>
  </si>
  <si>
    <t>一、材料说明：
1、面料为绒布；
2、海绵：高密度冷发泡PU定型海棉；
3、座板、背板：高密度硬木多层板经模具压注成型，外型成弧形；
4、座垫：座包阻尼回复机构（扭簧与阻尼器）；
5、扶手：实木喷漆；
6、脚架：脚管2.0mm钢管，静电粉末喷涂；
7、写字板：实木喷漆，配有铝合金支架。
▲礼堂椅：参照QB/T2602-2013《影剧院公共座椅》的检测依据：（1）力学性能：座面、椅背静载荷联合试验：a)座椅零部件应无断裂或豁裂现象;b)加载部位应无明显变形:c)座椅结构应无松动;d)翻转机构应翻转灵活自如。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99.7%（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</si>
  <si>
    <t>医护就餐（16人）</t>
  </si>
  <si>
    <t>1200*600*750</t>
  </si>
  <si>
    <t>女更</t>
  </si>
  <si>
    <t>更衣柜
(6门)</t>
  </si>
  <si>
    <t>5300*500*2000</t>
  </si>
  <si>
    <t>3200*500*2000</t>
  </si>
  <si>
    <t>男更</t>
  </si>
  <si>
    <t>2700*500*2000</t>
  </si>
  <si>
    <t>4000*500*2000</t>
  </si>
  <si>
    <t>主任办</t>
  </si>
  <si>
    <t>医用办公桌</t>
  </si>
  <si>
    <t>1600*1500*750</t>
  </si>
  <si>
    <t>一、材料说明： 
1、全部E0级实木多层板基材，台面板厚25mm，其余厚16mm；
2、钢脚为50*25*1.2mm冷轧方管，横梁为40*25*1.0mm冷轧方管；
二、五金配件：                                            
1、三节静音导轨、锁具、门铰、拉手、毛刷线盒盖、防滑脚垫等；                                                                                                                          
三、工艺说明：                                                          
1、全自动PVC封边条封边工艺：台面板厚2.0mm，其余厚1.0mm；
2、钢脚采用焊接、精细打磨成型，抑菌静电喷涂粉末。
医用办公桌：参照GB/T10125-2021《人造气氛腐蚀试验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1741-2020《漆膜附霉菌性测定法》、GB/T 36022-2018《木家具中氨释放量试验方法》、GB/T 11253-2019《碳素结构钢冷轧钢板及钢带》、GB/T 5213-2019《冷轧低碳钢板及钢带》、、GB 20286-2006《公共场所阻燃制品及组件燃烧性能要求和标识》、QB/T 4371-2012《家具抗菌性能的评价》、GB/T 39223.3-2020《健康家居的人类工效学要求第3部分：办公桌椅》、GB/T 30648.1-2014《色漆和清漆 耐液体性的测定 第1部分:浸入除水之外的液体中》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耐霉菌性：黑曲霉、黄曲霉、出芽短梗霉、绳状青霉、绿粘帚霉、变幻霉素等级均≥1级（0级最好，4级最差）。（6）下屈服强度ReL≥260MPa，抗拉强度Rm≥380MPa，断后伸长率/%≥30%。（7）抗菌性能：大肠杆菌、洋葱伯克霍尔德氏菌、粘质沙雷氏菌、金黄色葡萄球菌、粪肠球菌、嗜肺军团菌（抑菌率）≥99.6%（培养24h）。（8）耐液体性（0.9%氯化钠溶液）100h试验后无起泡、无剥落、无粉化，附着力≤2级。（9）公共场所阻燃家具及组件的燃烧性能：阻燃1级（家具/组件）：热释放速率峰值≤145kw；5min内释放出的总能量≤30MJ；最大烟密度≤65%。</t>
  </si>
  <si>
    <r>
      <rPr>
        <sz val="12"/>
        <rFont val="微软雅黑"/>
        <charset val="134"/>
      </rPr>
      <t xml:space="preserve">一、材料说明：
·PP加纤维背架带升降头枕，尼龙固定腰靠
·PP分体固定扶手
·高弹力海绵
·配原位锁定底盘
·100#沉口4公分黑杆
·∮340MM 黑色尼龙高脚
·∮50MM 黑色尼龙轮
</t>
    </r>
    <r>
      <rPr>
        <b/>
        <sz val="12"/>
        <rFont val="微软雅黑"/>
        <charset val="134"/>
      </rPr>
      <t>气压棒：</t>
    </r>
    <r>
      <rPr>
        <sz val="12"/>
        <rFont val="微软雅黑"/>
        <charset val="134"/>
      </rPr>
      <t xml:space="preserve">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1741-2020《漆膜耐霉性测定法》、GB/T 29525-2013《座椅升降气弹簧 技术条件》、GB/T 11253-2019《碳素结构钢冷轧钢板及钢带》、QB/T 2280-2016《办公家具 办公椅》、QB/T 4371-2012《家具抗菌性能的评价》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耐霉菌性等级：宛氏拟青霉为0级（0级最好，4级最差）。（6）尺寸及外观质量均符合要求；力特性（标称力和摩擦力、开启力、气动力、弹力比率、锁定力）均符合要求；伸展速度、密封性能、耐高低温性能均符合要求，循环寿命（经高低温性能试验后的气弹簧，再经6×104次循环寿命，公称力Fa的总衰减量应不大于5%），强度性能（抗压强度、侧拉强度、抗拉强度）、耐腐蚀性能均符合要求。（7）安全性：循环寿命12万次。（8）抗菌性能：铜绿假单胞菌（抗细菌率）≥99.7%。（9）尺寸及外观质量：内筒壁厚应不小于1.0mm；外筒壁厚应不小于1.5mm；立筒壁厚应不小于1.2mm；气弹簧活塞杆涂镀层应均匀、表面应光洁，不应有伤痕、脱皮、起泡、麻点、针孔、结瘤等缺陷。
</t>
    </r>
    <r>
      <rPr>
        <b/>
        <sz val="12"/>
        <rFont val="微软雅黑"/>
        <charset val="134"/>
      </rPr>
      <t>办公椅：</t>
    </r>
    <r>
      <rPr>
        <sz val="12"/>
        <rFont val="微软雅黑"/>
        <charset val="134"/>
      </rPr>
      <t>参照QB/T 2280-2016《办公家具 办公椅》、GB/T 29525-2013《座椅升降气弹簧 技术条件》、GB 17927.2-2011《软体家具 床垫和沙发 抗引燃特性的评定 第2部分：模拟火柴火焰》、GB/T 39223.3-2020《健康家居的人类工效学要求第3部分：办公桌椅》的检测依据：（1）主要尺寸、形状和位置公差、外观（塑料件外观、软、硬包件外观、金属件外观、涂层和镀层、其他外观要求）、力学性能（稳定性、座面冲击、脚轮往复磨损、底座静载荷）均合格。（2）理化性能：软质聚氨酯泡沫塑料回弹性≥40%；（3）甲醛释放量≤0.05mg/m²h；TVOC≤0.1mg/m²h。（4）密封性能：气弹簧锁定在任意位置，经72h常温储存后，活塞杆不应产生位移；（5）循环寿命：经高低温性能试验后的气弹簧,再经 6x104次循环寿命(当行程≤60mm 时,按实际行程；当行程＞60mm时，按 60mm 行程)试验后，公称力Fa 的总衰减量应不大于 13%；（6）抗引燃特性试验（模拟火柴火焰阻燃Ⅱ级）：未观察到试样表面或内部出现任何续燃、阴燃现象。</t>
    </r>
  </si>
  <si>
    <t>沙发</t>
  </si>
  <si>
    <t>两人位</t>
  </si>
  <si>
    <t>一、材料说明：
1、面料：医用功能皮；
2、海绵：阻燃定型海绵；
3、内框架：采用实木方，内部实木框架成型；   
4、不锈钢脚；
二、五金配件：
1、钢制螺帽、螺丝。
医用功能皮：参照QB/T 4341-2012《抗菌聚氨酯合成革 抗菌性能试验方法和抗菌效果》、HJ 507-2009《环境标志产品技术要求 皮革和合成革》、WS/T 650-2019《抗菌和抑菌效果评价方法》、QB/T 4199-2011《皮革 防霉性能测试方法》、GB/T 22808-2021《皮革和毛皮 化学试验 含氯苯酚的测定》、GB/T 19941.1-2019《皮革和毛皮 甲醛含量的测定 第1部分:高效液相色谱法》、GB/T 16799-2018《家具用皮革》、GB 20400-2006《皮革和皮毛 有害物质限量》的检测依据：（1）抗菌性能：大肠杆菌（抑菌率）≥99.7%（培养24h）。（2）气味≤3级；产品中有害物质限值（五氯苯酚、四氯苯酚及邻苯基苯酚）均未检出。（3）抑菌效果：金黄色葡萄球菌抗菌率≥99%。（4）皮革防霉性能：黑曲霉等级≤2级（1级最好，3级最差）。（5）皮革防霉性能：黑曲霉等级≤2级（1级最好，3级最差）。（6）游离甲醛未检出（检出限20mg/kg）。（7）摩擦色牢度符合要求；耐光性≥5级；涂层粘着牢度≥8N/10mm；耐折牢度（50000次）无裂纹；撕裂力≥120N；pH≥5。（8）禁用偶氮染料未检出。
阻燃定型海绵：参照GB/T 10802-2023《通用软质聚氨酯泡沫塑料》、GB 17927.1-2011《软体家具床垫和沙发抗引燃特性的评定第1部分阴燃的香烟》、QB/T 2280-2016《办公家具 办公椅》的检测依据：表观密度偏差：30kg/m³（±2.0）；40%压陷硬度偏差：145N（±25）；性能要求：回弹率≥35%；75%压缩永久变形≤6%；65%/25%压陷比≥1.8；气味等级≥8级；拉伸强度≥80kPa；断裂伸长率≥80%；撕裂强度≥2.4N/cm；干热老化后拉伸强度≥70kPa；干热老化后拉伸强度变化率≤±30%；湿热老化后拉伸强度≥60kPa；湿热老化后拉伸强度变化率≤±30%；灰分≤1%；甲醛散发≤3mg/kg；TVOC≤0.02mg/㎡h；香烟抗引燃特性试验：未观察到试样表面或内部出现任何续燃、阴燃现象，评定该试样为阻燃I级，通过香烟抗引燃特性试验。</t>
  </si>
  <si>
    <t>800*400*900</t>
  </si>
  <si>
    <t>会议室示教（10人）</t>
  </si>
  <si>
    <t>5600*1400*750</t>
  </si>
  <si>
    <t>一、材料说明：                                  
1、材质：E0级中密度纤维板基材，实木皮贴面、封边；                                                          
二、五金配件：                                                            
1、铝合金毛刷线盒；                                                         
三、工艺说明：                                              
1、板材喷环保油漆，5层底油及3层面漆，达到E0级环保标准。
四、技术要求：
▲中密度纤维板：参照GB/T39600-2021《人造板及其制品甲醛释放量分级》、JC/T 2039-2010《抗菌防霉木质装饰板》、GB/T 18958-2013《难燃中密度纤维板》、GB 18580-2017《室内装饰装修材料人造板及其制品中甲醛释放限量》、HJ 571-2010《环境标志产品技术要求 人造板及其制品》、GB/T 《中密度纤维板》、LY/T 1926-2020《人造板与木（竹）制品抗菌性能检测与分级》、GB 18584-2001《室内装饰装修材料木家具中有害物质限量》、LY/T 1985-2011《防腐木材和人造板中五氯苯酚含量的测定方法》、GB/T 35601-2017《绿色产品评价家具 人造板和木质地板》、GB/T 17657-2022《人造板及饰面人造板理化性能试验方法》的检测依据：（1）密度0.65-0.80g/cm³；含水率3.0%-13.0%。（2）静曲强度≥30MPa；弹性模量≥3600MPa；内胶合强度≥1.1MPa；表面胶合强度≥1.2MPa。（3）甲醛释放量≤0.025mg/m³；挥发性有机化合物（72h）苯、甲苯、二甲苯、总挥发性有机化合物（TVOC）、五氯苯酚含量均未检出。（4）抗菌性能：大肠杆菌抗细菌率≥99%；鼠伤寒沙门氏菌：抗菌率≥99%。（5）防霉菌性能：黑曲霉防霉菌等级≤1级（0级最好）。（6）含砂量≤0.5%。（7）难燃中密度纤维板表面对阻燃剂渗析要求：轻微。
▲环保油漆：参照GB 18581-2020《木器涂料中有害物质限量》的检测依据：VOC含量（涂料-色漆）≤5.2g/L；甲醛含量≤10mg/kg；苯系物综合含量[限苯、甲苯、二甲苯（含乙苯）]≤12mg/kg；多环芳烃总和含量（限萘、蒽）为未检出。</t>
  </si>
  <si>
    <t>储物室</t>
  </si>
  <si>
    <t>4000*600*2000</t>
  </si>
  <si>
    <t>值班室（2人）/值班室（1人）/值班室（4人）</t>
  </si>
  <si>
    <t>衣柜</t>
  </si>
  <si>
    <t>800*600*2000</t>
  </si>
  <si>
    <t>一、材料说明：                                
1、柜体为电解钢板；柜门单层结构，厚1.0mm，其余厚0.8mm；                                                                                                                                              
二、五金配件：                                                                      
1、配活动层板+挂衣杆、锁具、拉手、门铰、标签框等；                                                                                                              
三、工艺说明：                                
1、电解钢板采用数控激光切割、数控折弯、冲压、焊接、精细打磨成型，抑菌静电喷涂粉末；
▲电解钢板：参照GB/T10125-2021《人造气氛腐蚀试验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228.1-2021《金属材料拉伸试验第1部分:室温试验方法》、GB/T 1741-2020《漆膜耐霉菌性测定法》、GB/T 11253-2019《碳素结构钢冷轧钢板及钢带》、QB/T 4767-2014《家具用钢构件》、QB/T 4371-2012《家具抗菌性能的评价》、GB/T 30648.1-2014《色漆和清漆 耐液体性的测定 第1部分:浸入除水之外的液体中》、GB/T 31410-2015《色漆和清漆 涂层耐湿擦洗性和可清洁性的评定》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抗拉强度Rm≥500MPa，下屈服强度≥330MPa，断后伸长率A80mm/%≥30%。（6）耐霉菌性等级（黑曲霉）≥1级（0级最好，4级最差）。（7）金属喷涂层厚度应为60-130μm。（8）抗菌性能：金黄色葡萄球菌≥99.7%（培养24h）。（9）100h耐液体性（0.9%氯化钠溶液）试验后应无起泡、无剥落、无粉化。（10）清洁性：污渍可完全除去。</t>
  </si>
  <si>
    <t>900*500*2800</t>
  </si>
  <si>
    <t>一、材料说明： 
1、全部E0级实木多层板基材，顶板、层板厚25mm，侧板、门板厚16mm； 
二、五金配件：                                            
1、锁具、拉手、门铰等；                                                                                                                        
三、工艺说明：                                                          
1、全自动PVC封边条封边工艺：台面板厚2.0mm，其余厚1.0mm；
四、技术要求：
▲实木多层板：参照GB/T34722-2017《浸渍胶膜纸饰面胶合板和细木工板》、GB/T 35601-2017《绿色产品评价 人造板和木质地板》、GB/T 39600-2021《人造板及其制品甲醛释放量分级》、HJ 571-2010《环境标志产品技术要求 人造板及其制品》、JC/T 2039-2010《抗菌防霉木质装饰板》的检测依据：胶合板的含水率要求：试件含水率值：7-9%；胶合强度要求：试件强度值：≥1.1MPa；静曲强度：顺纹：试件强度值≥42MPa；横纹：试件强度值≥38.5MPa；弹性模量：顺纹：试件强度值≥7000MPa；横纹：试件强度值≥6150MPa；理化性能要求：表面胶合强度≥1.50MPa,表面耐划痕：无大于90%的连续划痕；表面耐磨：磨耗值≤45 mg/100r，素色：磨350r以后应无露底现象；表面耐干热≥4级；表面耐污染腐蚀：素色≥4级；表面耐冷热循环应无裂纹、鼓泡、变色、起皱，表面耐龟裂≥4级；表面耐水蒸气≥4级；含砂量≤0.01%；防潮性能（沸水煮试验）：内胶合强度≥0.6MPa；品质属性：挥发性有机化合物(72h)均未检出；甲醛释放量≤0.02mg/m³；总挥发性有机化合物（TVOC）≤0.05mg/㎡·h；抗菌性能：肺炎克雷氏伯菌、白色念珠菌、白色葡萄球菌抗细菌率≥99.9%；防霉菌性能：黑曲霉、土曲霉、宛氏拟青霉、绳状青霉、出芽短梗霉、球毛壳霉、光孢短柄帚霉，防霉菌等级0级（不生长）
▲门铰：参照QB/T 2189-2013《家具五金 杯状暗铰链》、GB/T10125-2021《人造气氛腐蚀试验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3280-2015《不锈钢冷轧钢板和钢带》、GB/T 228.1-2021《金属材料拉伸试验 第1部分:室温试验方法》、GB/T 30648.1-2014《色漆和清漆 耐液体性的测定 第1部分:浸入除水之外的液体中》、GB/T 1741-2020《漆膜耐霉菌性测定法》、GB/T 21866-2008《抗菌涂料(漆膜)抗菌性测定法和抗菌效果》的检测依据：（1）金属件喷涂层：涂层应无漏喷、锈蚀和脱色、掉色现象，涂层应光滑均匀、色泽一致，无流挂、疙瘩、皱皮、飞漆等缺陷；产品有害物质限量（产品涂层和覆面层中可溶性重金属）铅、镉、铬、汞均未检出。（2）铜加速乙酸盐雾试验连续喷雾400小时，镀（涂）层本身的耐腐蚀等级10级、镀（涂）层对基体的保护等级10级+外观评级10级。（3）中性盐雾连续喷雾50小时，镀（涂）层本身的耐腐蚀等级10级、镀（涂）层对基体的保护等级10级+外观评级10级。（4）乙酸盐雾连续喷雾50小时，镀（涂）层本身的耐腐蚀等级10级、镀（涂）层对基体的保护等级10级+外观评级10级。（5）铜盐加速乙酸连续喷雾50小时，镀（涂）层本身的耐腐蚀等级10级、镀（涂）层对基体的保护等级10级+外观评级10级。（6）断后伸长率A/%≥50、抗拉强度Rm≥690MPa。（7）下屈服强度Rel≥285MPa。（8）耐液体性（0.9%氯化钠溶液）100h试验后应无起泡、无剥落、无粉化。（9）耐霉菌性等级：球毛壳霉、杂色曲霉为0级（0级最好，4级最差）。（10）抗菌性能：大肠杆菌、粘质沙雷氏菌（抗细菌率）≥99.7%。</t>
  </si>
  <si>
    <t>1000*500*2800</t>
  </si>
  <si>
    <t>中培训室（56人）/中培训室（46人）/中培训室（60人）</t>
  </si>
  <si>
    <t>1800*400*750</t>
  </si>
  <si>
    <t>1200*400*750</t>
  </si>
  <si>
    <t>1、椅架采用1.5mm厚精抛光电镀钢架；
2、靠背为采用全新PP工程塑料加固背筐扪网布；
3、座垫面料为阻燃布绒，阻燃定型海绵；
4、椅板：曲木板材经模具八层高频热压成型；                                                                                                                          
二、配置：
1、黑色尼龙固定脚塞；
阻燃定型海绵：参照GB/T 10802-2023《通用软质聚氨酯泡沫塑料》、GB 17927.1-2011《软体家具床垫和沙发抗引燃特性的评定第1部分阴燃的香烟》、QB/T 2280-2016《办公家具 办公椅》的检测依据：表观密度偏差：30kg/m³（±2.0）；40%压陷硬度偏差：145N（±25）；性能要求：回弹率≥35%；75%压缩永久变形≤6%；65%/25%压陷比≥1.8；气味等级≥8级；拉伸强度≥80kPa；断裂伸长率≥80%；撕裂强度≥2.4N/cm；干热老化后拉伸强度≥70kPa；干热老化后拉伸强度变化率≤±30%；湿热老化后拉伸强度≥60kPa；湿热老化后拉伸强度变化率≤±30%；灰分≤1%；甲醛散发≤3mg/kg；TVOC≤0.02mg/㎡h；香烟抗引燃特性试验：未观察到试样表面或内部出现任何续燃、阴燃现象，评定该试样为阻燃I级，通过香烟抗引燃特性试验。</t>
  </si>
  <si>
    <t>讲台</t>
  </si>
  <si>
    <t>2000*600*750</t>
  </si>
  <si>
    <t xml:space="preserve">一、材料说明： 
1、全部E0级实木多层板基材；
2、厚度：顶板厚25mm；其余厚16mm；                                                           
二、五金配件：
1、三节静音导轨、锁具、拉手等；                                                                                                                                                                               
三、工艺说明：                                              
1、全自动PVC封边条封边工艺：台面板厚2.0mm，其余厚1.0mm； </t>
  </si>
  <si>
    <t>一、材料说明：
1、椅架采用1.5mm厚精抛光电镀钢架；
2、背筐扪网布；
3、座垫面料为布绒；阻燃定型海绵；
4、椅板：曲木板材经模具八层高频热压成型；                                                                                                                          
二、配置：
1、黑色PU固定脚塞；
三、技术要求：
▲网布：参照GB 18401-2010《国家纺织产品基本安全技术规范》、GB/T 7573-2009《纺织品 水萃取液pH值的测定》、GB/T 3920-2008《纺织品色牢度试验 耐摩擦色牢度》、GB/T 24346-2009《纺织品 防霉性能的评价》、QB/T 4371-2012《家具抗菌性能的评价》的检测依据：（1）抗菌性能：金黄色葡萄球菌、大肠杆菌抑菌率≥99.5%（24h）；（2）防霉性能：黑曲霉防霉等级为0级（0级最好，4级最差）；（3）纺织产品的基本安全技术要求：甲醛含量-C类≤30mg/kg；pH值-C类4.0-9.0；染色牢度-耐干摩擦-C类≥3级；可分解致癌芳香胺染料未检出。</t>
  </si>
  <si>
    <t>图书馆（约50人）</t>
  </si>
  <si>
    <t>图书馆阅览桌</t>
  </si>
  <si>
    <t>2100*900*750</t>
  </si>
  <si>
    <t>一、材料说明： 
1、全部E0级实木多层板基材，台面板厚25mm；
2、钢脚为50*25*1.2mm冷轧方管，横梁为40*25*1.0mm冷轧方管；
二、五金配件：                                            
1、毛刷线盒盖、防滑脚垫等；                                                                                                                          
三、工艺说明：                                                          
1、全自动PVC封边条封边工艺：台面板厚2.0mm；
2、钢脚采用焊接、精细打磨成型，抑菌静电喷涂粉末。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</si>
  <si>
    <t>阅览椅</t>
  </si>
  <si>
    <r>
      <rPr>
        <sz val="11"/>
        <color theme="1"/>
        <rFont val="微软雅黑"/>
        <charset val="134"/>
      </rPr>
      <t xml:space="preserve">一、材料说明：                                                                                                                                                                                                   
1、靠背、座面板采用环保全新PP料模压一次性成型，座面板采用阻燃布绒+阻燃定型海绵；                                                                                                                         
2、脚架：12厘实心钢筋电镀架；                                                                                                                      
二、结构/配置：
1、配PA尼龙专用脚垫；
</t>
    </r>
    <r>
      <rPr>
        <sz val="11"/>
        <color rgb="FFFF0000"/>
        <rFont val="微软雅黑"/>
        <charset val="134"/>
      </rPr>
      <t>阻燃定型海绵：参照GB/T 10802-2023《通用软质聚氨酯泡沫塑料》、GB 17927.1-2011《软体家具床垫和沙发抗引燃特性的评定第1部分阴燃的香烟》、QB/T 2280-2016《办公家具 办公椅》的检测依据：表观密度偏差：30kg/m³（±2.0）；40%压陷硬度偏差：145N（±25）；性能要求：回弹率≥35%；75%压缩永久变形≤6%；65%/25%压陷比≥1.8；气味等级≥8级；拉伸强度≥80kPa；断裂伸长率≥80%；撕裂强度≥2.4N/cm；干热老化后拉伸强度≥70kPa；干热老化后拉伸强度变化率≤±30%；湿热老化后拉伸强度≥60kPa；湿热老化后拉伸强度变化率≤±30%；灰分≤1%；甲醛散发≤3mg/kg；TVOC≤0.02mg/㎡h；香烟抗引燃特性试验：未观察到试样表面或内部出现任何续燃、阴燃现象，评定该试样为阻燃I级，通过香烟抗引燃特性试验。</t>
    </r>
  </si>
  <si>
    <t>医用双面书架</t>
  </si>
  <si>
    <t>2000*450*2000</t>
  </si>
  <si>
    <t>一、材料说明：                                
1、柜体为冷轧钢板；立柱厚为1.2mm，隔板、侧板、顶板、挂件厚1.0mm，其余厚0.8mm；                                                                     
二、工艺说明：                               
1、电解钢板采用数控激光切割、数控折弯、冲压、焊接、精细打磨成型，抑菌静电喷涂粉末。
冷轧钢板：参照GB/T10125-2021《人造气氛腐蚀试验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228.1-2021《金属材料拉伸试验第1部分:室温试验方法》、GB/T 1741-2020《漆膜耐霉菌性测定法》、GB/T 11253-2019《碳素结构钢冷轧钢板及钢带》、QB/T 4767-2014《家具用钢构件》、QB/T 4371-2012《家具抗菌性能的评价》、GB/T 30648.1-2014《色漆和清漆 耐液体性的测定 第1部分:浸入除水之外的液体中》、GB/T 31410-2015《色漆和清漆 涂层耐湿擦洗性和可清洁性的评定》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抗拉强度Rm≥500MPa，下屈服强度≥330MPa，断后伸长率A80mm/%≥25%。（6）耐霉菌性等级（黑曲霉）为0级（0级最好，4级最差）。（7）抗菌性能：金黄色葡萄球菌抑菌率≥99.9%（培养24h）。（8）清洁性：污渍可完全除去。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</si>
  <si>
    <t>套</t>
  </si>
  <si>
    <t>1200*450*2000</t>
  </si>
  <si>
    <t>4000*450*2000</t>
  </si>
  <si>
    <t>医用单面书架</t>
  </si>
  <si>
    <t>3200*300*2000</t>
  </si>
  <si>
    <t>1650*300*2000</t>
  </si>
  <si>
    <t>5080*300*2000</t>
  </si>
  <si>
    <t>7850*300*2000</t>
  </si>
  <si>
    <t>10550*300*2000</t>
  </si>
  <si>
    <t>4700*300*2000</t>
  </si>
  <si>
    <t>12950*300*2000</t>
  </si>
  <si>
    <t>中培训室（50人）/培训室（24人）</t>
  </si>
  <si>
    <t>1500*600*750</t>
  </si>
  <si>
    <t>主任办2间/办公室2间</t>
  </si>
  <si>
    <t>2000*400*2000</t>
  </si>
  <si>
    <t>会议室示教（10人）/会议室（12人）/会议室（15人）</t>
  </si>
  <si>
    <t>4400*1600*750</t>
  </si>
  <si>
    <t>4800*1400*750</t>
  </si>
  <si>
    <t>地柜</t>
  </si>
  <si>
    <t>4900*600*800</t>
  </si>
  <si>
    <r>
      <rPr>
        <sz val="11"/>
        <color theme="1"/>
        <rFont val="微软雅黑"/>
        <charset val="134"/>
      </rPr>
      <t xml:space="preserve">一、材料说明： 
1、全部E0级实木多层板基材；
二、五金配件：                                            
1、配挂衣杆、锁具、拉手、门铰等；                                                                                                                        
三、工艺说明：                                                          
1、全自动PVC封边条封边工艺：厚1.0mm；
</t>
    </r>
    <r>
      <rPr>
        <sz val="11"/>
        <color rgb="FFFF0000"/>
        <rFont val="微软雅黑"/>
        <charset val="134"/>
      </rPr>
      <t>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t>
    </r>
  </si>
  <si>
    <t>多媒体培训室
（82人）</t>
  </si>
  <si>
    <t>电脑培训桌</t>
  </si>
  <si>
    <t>1000*600*750</t>
  </si>
  <si>
    <t>一、材料说明： 
1、全部E0级实木多层板基材；
2、厚度：面板厚25mm，挡板厚16mm；                                                          
二、五金配件：
1、带刹车万向轮；
三、工艺说明：  
1、全自动PVC封边条封边工艺：台面板厚2.0mm，其余厚1.0mm；
2、钢架采用焊接、精细打磨成型，抑菌静电喷涂粉末。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</si>
  <si>
    <t>方凳</t>
  </si>
  <si>
    <t>一、材料说明： 
1、全部E0级实木多层板基材，厚25mm；
2、钢制脚架；
二、工艺说明：                                              
1、全自动PVC封边条封边工艺：厚2.0mm。
2、钢架采用焊接、精细打磨成型，抑菌静电喷涂粉末。
实木多层板：参照GB/T 9846-2015《普通胶合板》、GB/T34722-2017《浸渍胶膜纸饰面胶合板和细木工板》、 GB/T 39600-2021《人造板及其制品甲醛释放量分级》、HJ 571-2010《环境标志产品技术要求 人造板及其制品》、JC/T 2039-2010《抗菌防霉木质装饰板》的检测依据：品质属性：挥发性有机化合物（苯、甲苯、二甲苯）(72h)均未检出；甲醛释放量≤0.025mg/m³；总挥发性有机化合物（TVOC）≤0.1mg/㎡·h；抗菌性能：肺炎克雷氏伯菌、白色念珠菌、白色葡萄球菌抗细菌率≥99.7%；防霉菌性能：黑曲霉、土曲霉、宛氏拟青霉、绳状青霉、出芽短梗霉、球毛壳霉、光孢短柄帚霉防霉菌等级≥1级（0级最好，4级最差）
PVC封边条：参照QB/T 4463-2013《家具用封边条技术要求》、GB/T 16422.3-2022《塑料 实验室光 源暴露试验方法 第 3 部分：荧光紫外灯》的检测依据：（1）理化性能（塑料封边条）：耐干热性：应无龟裂、无鼓泡；耐磨性：磨 30r 后应无露底现象；耐开裂性（耐龟裂性）≥2级（1级最好）；耐冷热循环性：应无龟裂、无鼓泡、无变色、无起皱；耐光色牢度（灰色样卡）≥4级；耐老化性：应无开裂。（2）甲醛释放量≤0.2mg/L。（3）邻苯二甲酸酯未检出。（4）多溴联苯、多溴联苯醚、可迁移元素（可溶性重金属：铅、镉、铬、汞、砷、钡、锑、硒）、氯乙烯单体均为未检出；（5）荧光紫外老化试验(24h)颜色变化≥4级。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</si>
  <si>
    <t>人类遗传资源办公室（8人）/科研管理办（9人）/伦理办公（9人）/伦理资料室（9人）/临床学院办（8人）/教学管理科（8人）/继续教育管理（6人）/住培办（6人）/研究生管理组（6人）</t>
  </si>
  <si>
    <t>学生办公室（16人）</t>
  </si>
  <si>
    <t>1400*600*750</t>
  </si>
  <si>
    <t>一、主要材料说明： 
1、全部E0级实木多层板基材，台面板厚25mm，挡板、侧板、抽面厚16mm；
2、钢脚为50*25*1.2mm冷轧方管，横梁为40*25*1.0mm冷轧方管；
二、五金配件：                                            
1、三节静音导轨、锁具、门铰、拉手、∅60金属线盖、吊主机架、防滑脚垫等；                                                                                                                          
三、工艺说明：                                                          
1、全自动PVC封边条封边工艺：台面板厚2.0mm，其余厚1.0mm；
2、钢脚采用焊接、精细打磨成型，抗菌粉末静电喷涂。
四、技术要求：
▲医用办公桌：参照GB/T10125-2021《人造气氛腐蚀试验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1741-2020《漆膜附霉菌性测定法》、GB/T 36022-2018《木家具中氨释放量试验方法》、GB/T16422.3-2022《塑料 实验室光源暴露试验方法 第3部分：荧光紫外灯》、GB/T 11253-2019《碳素结构钢冷轧钢板及钢带》、GB/T 5213-2019《冷轧低碳钢板及钢带》、GB 20286-2006《公共场所阻燃制品及组件燃烧性能要求和标识》、GB 18584-2001《室内装饰装修材料木家具中有害物质限量》、QB/T 4371-2012《家具抗菌性能的评价》、GB/T 39223.3-2020《健康家居的人类功效学要求 第3部分：办公座椅》、GB/T 30648.1-2014《色漆和清漆 耐液体性的测定 第1部分:浸入除水之外的液体中》、GB/T 31410-2015《色漆和清漆 涂层耐湿擦洗性和可清洁性的评定》的检测依据：（1）铜加速乙酸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清洁性：污渍可完全除去；（6）抗菌性能：大肠杆菌、洋葱伯克霍尔德氏菌、粘质沙雷氏菌、金黄色葡萄球菌、粪肠球菌、嗜肺军团菌（抑菌率）≥99.7%（培养24h）；（7）耐霉菌性：黑曲霉、黄曲霉、出芽短梗霉、绳状青霉、绿粘帚霉、变幻霉素等级均为0级（0级最好，4级最差）（8）公共场所阻燃家具及组件的燃烧性能：阻燃1级（家具/组件）：a）热释放速度率峰值≤138KW；b）5min内放出的总能量≤30MJ；c)最大烟密度≤60%。（9）实验室光源暴露试验：荧光紫外灯为4-5级（100h）。（10）金属喷漆（塑）涂层耐腐蚀：硬度≥4H，冲击强度高度400mm，应无剥落、裂纹、皱纹，附着力为0级，耐腐蚀100h内，无鼓泡产生，100h后，无锈迹、剥落、起皱、变色和失光等现象。（11）下屈服强度≥260MPa；抗拉强度315-430MPa；断后伸长率≥35%。（12）甲醛释放量≤0.02mg/m³；苯、甲苯、二甲苯、总挥发性有机化合物（TVOC）均为未检出；产品有害物质（家具涂层可迁移元素）：铅、镉、铬、汞、锑、钡、硒、砷均为未检出。（13）氨释放量（干燥器法）≤0.02mg/L；（14）耐液体性（0.9%氯化钠溶液）100h试验后应无起泡、无剥落、无粉化；附着力≤2级。</t>
  </si>
  <si>
    <t>医护就餐（16人）/茶水就餐（30人）</t>
  </si>
  <si>
    <t>1600*600*850</t>
  </si>
  <si>
    <t>值班1/值班2/值班3</t>
  </si>
  <si>
    <t>1000*500*2000</t>
  </si>
  <si>
    <t>一、材料说明：                      
1、柜身为电解钢板；柜门厚1.0mm双层结构，其它厚0.8mm；                                                                                                                                               
二、五金配件：                                                                      
1、配活动层板+挂衣杆、更衣镜、锁具、拉手、门铰、标签框等；                                                                                                              
三、工艺说明：                                
1、电解钢板采用数控激光切割、数控折弯、冲压、焊接、精细打磨成型，抑菌静电喷涂粉末；
四、技术要求：
▲医用更衣柜：参照GB/T 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31410-2015《色漆和清漆涂层附湿擦洗性和可清洁性的评定》的检测依据：（1）铜加速乙酸盐雾试验连续喷雾50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清洁性：污渍可完全除去。</t>
  </si>
  <si>
    <t>1400*500*2800</t>
  </si>
  <si>
    <t>1800*500*2800</t>
  </si>
  <si>
    <t>女更/男更</t>
  </si>
  <si>
    <t>更衣柜</t>
  </si>
  <si>
    <t>1800*600*2000</t>
  </si>
  <si>
    <t>2700*600*2000</t>
  </si>
  <si>
    <t>3600*600*2000</t>
  </si>
  <si>
    <t>2400*450*2000</t>
  </si>
  <si>
    <t>一、材料说明： 
1、全部E0级实木多层板基材，顶板、层板厚25mm，其余厚16mm；                  
二、五金配件：                                            
1、配锁具、拉手、门铰等；                                                                                                                        
三、工艺说明：                                                          
1、全自动PVC封边条封边工艺：厚1.0mm；</t>
  </si>
  <si>
    <t>换鞋</t>
  </si>
  <si>
    <t>鞋柜</t>
  </si>
  <si>
    <t>一、材料说明：                      
1、柜身为电解钢板；柜门厚1.0mm双层结构，其它厚0.8mm；                                                                                                                                               
二、五金配件：                                                                      
1、配插销、锁具、拉手、标签框等；                                                                                                              
三、工艺说明：                                
1、电解钢板采用数控激光切割、数控折弯、冲压、焊接、精细打磨成型，抑菌静电喷涂粉末；</t>
  </si>
  <si>
    <t>2800*400*750</t>
  </si>
  <si>
    <t>2300*400*750</t>
  </si>
  <si>
    <t>换鞋凳</t>
  </si>
  <si>
    <t>900*400*450</t>
  </si>
  <si>
    <t>一、材料说明：                                                             
1、床架：40*40冷轧方管厚1.2mm，防滑脚垫等；    
2、配50mm厚医用功能皮软包垫，软包内衬12mm实木多层板；                                                                                                                                                      
二、、工艺说明：                             
1、钢架采用数控激光切割、数控折弯、冲压、焊接、精细打磨成型，抑菌静电喷涂粉末；
医用功能皮：参照QB/T 4341-2012《抗菌聚氨酯合成革 抗菌性能试验方法和抗菌效果》、HJ 507-2009《环境标志产品技术要求 皮革和合成革》、WS/T 650-2019《抗菌和抑菌效果评价方法》、QB/T 4199-2011《皮革 防霉性能测试方法》、GB/T 22808-2021《皮革和毛皮 化学试验 含氯苯酚的测定》、GB/T 19941.1-2019《皮革和毛皮 甲醛含量的测定 第1部分:高效液相色谱法》、GB/T 16799-2018《家具用皮革》、GB 20400-2006《皮革和皮毛 有害物质限量》的检测依据：（1）抗菌性能：大肠杆菌（抑菌率）≥99.7%（培养24h）。（2）气味≤3级；产品中有害物质限值（五氯苯酚、四氯苯酚及邻苯基苯酚）均未检出。（3）抑菌效果：金黄色葡萄球菌抗菌率≥99%。（4）皮革防霉性能：黑曲霉等级≤2级（1级最好，3级最差）。（5）皮革防霉性能：黑曲霉等级≤2级（1级最好，3级最差）。（6）游离甲醛未检出（检出限20mg/kg）。（7）摩擦色牢度符合要求；耐光性≥5级；涂层粘着牢度≥8N/10mm；耐折牢度（50000次）无裂纹；撕裂力≥120N；pH≥5。（8）禁用偶氮染料未检出。
抑菌静电喷涂粉末：参照GB/T 21866-2008《抗菌涂料（漆膜）抗菌性测定法和抗菌效果》、GB/T 1741-2020《漆膜耐霉菌性测定法》、HG/T 2006-2022《热固性和热塑性粉末涂料》、GB/T 26572-2011《电子电气产品中限用物质的限量要求》的检测依据：（1）抗菌性能：抗细菌率（金黄色葡萄球菌、大肠杆菌）≥99.5%（培养24h）。（2）耐霉菌性等级（黑霉菌、黄曲霉）≤1级（0级最好，4级最差）。（3）：附着力（干附着力、沸水附着力、湿附着力）≤1级；铅笔硬度（内聚破坏中擦伤）≥3H，耐冲击性（正向冲击）：未观察到裂纹、皱纹及剥落现象；弯曲试验≤2，涂层无开裂或从底材上剥落；耐酸性[3%（质量分数）盐酸溶液]240h无异常，耐碱性[5%（质量分数）氢氧化钠溶液]室内用168h无异常，耐盐雾性500h划痕处单向腐蚀蔓延宽度≤1mm，未划痕区无气泡、生锈、开裂、剥落等异常现象，耐湿性（室内用）500h无异常，耐沸水性（48h）无异常。（4）多溴联苯、多溴二苯醚均未检出。</t>
  </si>
  <si>
    <t>医护办/办公室</t>
  </si>
  <si>
    <t>5000*600*750</t>
  </si>
  <si>
    <t>1200*400*2000</t>
  </si>
  <si>
    <t>护长办/主任办</t>
  </si>
  <si>
    <t>1400*1400*750</t>
  </si>
  <si>
    <t>一、材料说明：
·PP加纤维背架带升降头枕，尼龙固定腰靠
·PP分体固定扶手
·高弹力海绵
·配原位锁定底盘
·100#沉口4公分黑杆
·∮340MM 黑色尼龙高脚
·∮50MM 黑色尼龙轮
气压棒：参照GB/T10125-2021《人造气氛腐蚀试验 盐雾试验》、QB/T 3832-1999《轻工产品金属镀层腐蚀试验结果的评价》、GB/T 6461-2002《金属基体上金属和其他无机覆盖层经腐蚀试验后的试样和试件的评级》、QB/T 3826-1999《轻工产品金属镀层和化学处理层的耐腐蚀试验方法中性盐雾试验(NSS)法》、QB/T 3827-1999《轻工产品金属镀层和化学处理层的耐腐蚀试验方法 乙酸盐雾试验(ASS)法》、QB/T 3828-1999《轻工产品金属镀层和化学处理层的耐腐蚀试验方法 铜盐加速乙酸盐雾试验(CASS)法》、GB/T 1741-2020《漆膜耐霉性测定法》、GB/T 29525-2013《座椅升降气弹簧 技术条件》、GB/T 11253-2019《碳素结构钢冷轧钢板及钢带》、QB/T 2280-2016《办公家具 办公椅》、QB/T 4371-2012《家具抗菌性能的评价》的检测依据：（1）铜加速乙酸盐雾试验连续喷雾400小时，镀（涂）层本身的耐腐蚀等级10级、镀（涂）层对基体的保护等级10级+外观评级10级。（2）中性盐雾连续喷雾50小时，镀（涂）层本身的耐腐蚀等级10级、镀（涂）层对基体的保护等级10级+外观评级10级。（3）乙酸盐雾连续喷雾50小时，镀（涂）层本身的耐腐蚀等级10级、镀（涂）层对基体的保护等级10级+外观评级10级。（4）铜盐加速乙酸连续喷雾50小时，镀（涂）层本身的耐腐蚀等级10级、镀（涂）层对基体的保护等级10级+外观评级10级。（5）耐霉菌性等级：宛氏拟青霉为0级（0级最好，4级最差）。（6）尺寸及外观质量均符合要求；力特性（标称力和摩擦力、开启力、气动力、弹力比率、锁定力）均符合要求；伸展速度、密封性能、耐高低温性能均符合要求，循环寿命（经高低温性能试验后的气弹簧，再经6×104次循环寿命，公称力Fa的总衰减量应不大于5%），强度性能（抗压强度、侧拉强度、抗拉强度）、耐腐蚀性能均符合要求。（7）安全性：循环寿命12万次。（8）抗菌性能：铜绿假单胞菌（抗细菌率）≥99.7%。（9）尺寸及外观质量：内筒壁厚应不小于1.0mm；外筒壁厚应不小于1.5mm；立筒壁厚应不小于1.2mm；气弹簧活塞杆涂镀层应均匀、表面应光洁，不应有伤痕、脱皮、起泡、麻点、针孔、结瘤等缺陷。
办公椅：参照QB/T 2280-2016《办公家具 办公椅》、GB/T 29525-2013《座椅升降气弹簧 技术条件》、GB 17927.2-2011《软体家具 床垫和沙发 抗引燃特性的评定 第2部分：模拟火柴火焰》、GB/T 39223.3-2020《健康家居的人类工效学要求第3部分：医用办公桌椅》的检测依据：（1）主要尺寸、形状和位置公差、外观（塑料件外观、软、硬包件外观、金属件外观、涂层和镀层、其他外观要求）、力学性能（稳定性、座面冲击、脚轮往复磨损、底座静载荷）均合格。（2）理化性能：软质聚氨酯泡沫塑料回弹性≥40%；（3）甲醛释放量≤0.05mg/m²h；TVOC≤0.1mg/m²h。（4）密封性能：气弹簧锁定在任意位置，经72h常温储存后，活塞杆不应产生位移；（5）循环寿命：经高低温性能试验后的气弹簧,再经 6x104次循环寿命(当行程≤60mm 时,按实际行程；当行程＞60mm时，按 60mm 行程)试验后，公称力Fa 的总衰减量应不大于 13%；（6）抗引燃特性试验（模拟火柴火焰阻燃Ⅱ级）：未观察到试样表面或内部出现任何续燃、阴燃现象。</t>
  </si>
  <si>
    <t>避难间</t>
  </si>
  <si>
    <t>1800*1200*750</t>
  </si>
  <si>
    <t>一、材料说明：                                  
1、全部E0级实木多层板基材，台面板厚25mm； 
2、支撑钢架厚1.2mm；
二、五金配件：                                                            
1、配毛刷线盒，带走线功能钢脚；                                                          
三、工艺说明：                                               
1、全自动PVC封边条封边工艺：台面板厚2.0mm；    
2、钢架采用焊接、精细打磨成型，抑菌静电喷涂粉末。</t>
  </si>
  <si>
    <t>3000*1200*750</t>
  </si>
  <si>
    <t>医用文件柜</t>
  </si>
  <si>
    <t>3500*400*1800</t>
  </si>
  <si>
    <t>一、材料说明： 
1、全部E0级实木多层板基材，
2、厚度：顶板、层板厚25mm，其余厚16mm；                                                              
二、五金配件：                                                            
1、配门铰、锁具、拉手等；                                                                                                                     
三、工艺说明：                                              
1、全自动PVC封边条封边工艺：厚1.0mm。</t>
  </si>
  <si>
    <t>会议会餐室</t>
  </si>
  <si>
    <t>弧形餐桌</t>
  </si>
  <si>
    <t>（2200+1550）*350*50</t>
  </si>
  <si>
    <t>2400*600/350*850/2000</t>
  </si>
  <si>
    <t>示教会议室</t>
  </si>
  <si>
    <t>医用会议桌</t>
  </si>
  <si>
    <t>2400*1200*750</t>
  </si>
  <si>
    <t>一、材料说明： 
1、全部E0级实木多层板基材，台面板厚25mm；
2、钢脚为50*25*1.2mm冷轧方管，横梁为40*25*1.0mm冷轧方管；
二、五金配件：                                            
1、毛刷线盒盖、防滑脚垫等；                                                                                                                          
三、工艺说明：                                                          
1、全自动PVC封边条封边工艺：台面板厚2.0mm；
2、钢脚采用焊接、精细打磨成型，抑菌静电喷涂粉末。</t>
  </si>
  <si>
    <t>5300*400*1800</t>
  </si>
  <si>
    <t>合计</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</si>
</sst>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7">
    <font>
      <sz val="11"/>
      <color theme="1"/>
      <name val="宋体"/>
      <charset val="134"/>
      <scheme val="minor"/>
    </font>
    <font>
      <sz val="12"/>
      <color theme="1"/>
      <name val="微软雅黑"/>
      <charset val="134"/>
    </font>
    <font>
      <sz val="11"/>
      <color theme="1"/>
      <name val="微软雅黑"/>
      <charset val="134"/>
    </font>
    <font>
      <sz val="11"/>
      <name val="宋体"/>
      <charset val="134"/>
      <scheme val="minor"/>
    </font>
    <font>
      <sz val="10"/>
      <color theme="1"/>
      <name val="宋体"/>
      <charset val="134"/>
      <scheme val="minor"/>
    </font>
    <font>
      <b/>
      <sz val="22"/>
      <color theme="1"/>
      <name val="宋体"/>
      <charset val="134"/>
      <scheme val="minor"/>
    </font>
    <font>
      <b/>
      <sz val="12"/>
      <color theme="1"/>
      <name val="宋体"/>
      <charset val="134"/>
      <scheme val="minor"/>
    </font>
    <font>
      <sz val="11"/>
      <name val="微软雅黑"/>
      <charset val="134"/>
    </font>
    <font>
      <sz val="11"/>
      <name val="宋体"/>
      <charset val="134"/>
    </font>
    <font>
      <sz val="11"/>
      <color theme="1"/>
      <name val="宋体"/>
      <charset val="134"/>
    </font>
    <font>
      <b/>
      <sz val="11"/>
      <color theme="1"/>
      <name val="微软雅黑"/>
      <charset val="134"/>
    </font>
    <font>
      <sz val="12"/>
      <name val="微软雅黑"/>
      <charset val="134"/>
    </font>
    <font>
      <sz val="14"/>
      <color theme="1"/>
      <name val="宋体"/>
      <charset val="134"/>
      <scheme val="minor"/>
    </font>
    <font>
      <b/>
      <sz val="12"/>
      <color theme="1"/>
      <name val="微软雅黑"/>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name val="Helv"/>
      <charset val="0"/>
    </font>
    <font>
      <sz val="11"/>
      <color rgb="FFFF0000"/>
      <name val="微软雅黑"/>
      <charset val="134"/>
    </font>
    <font>
      <sz val="11"/>
      <color rgb="FFFF0000"/>
      <name val="宋体"/>
      <charset val="134"/>
    </font>
    <font>
      <b/>
      <sz val="12"/>
      <name val="微软雅黑"/>
      <charset val="134"/>
    </font>
  </fonts>
  <fills count="34">
    <fill>
      <patternFill patternType="none"/>
    </fill>
    <fill>
      <patternFill patternType="gray125"/>
    </fill>
    <fill>
      <patternFill patternType="solid">
        <fgColor rgb="FFFFFF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0" fillId="3" borderId="2" applyNumberFormat="0" applyFont="0" applyAlignment="0" applyProtection="0">
      <alignment vertical="center"/>
    </xf>
    <xf numFmtId="0"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19" fillId="0" borderId="3" applyNumberFormat="0" applyFill="0" applyAlignment="0" applyProtection="0">
      <alignment vertical="center"/>
    </xf>
    <xf numFmtId="0" fontId="20" fillId="0" borderId="3" applyNumberFormat="0" applyFill="0" applyAlignment="0" applyProtection="0">
      <alignment vertical="center"/>
    </xf>
    <xf numFmtId="0" fontId="21" fillId="0" borderId="4" applyNumberFormat="0" applyFill="0" applyAlignment="0" applyProtection="0">
      <alignment vertical="center"/>
    </xf>
    <xf numFmtId="0" fontId="21" fillId="0" borderId="0" applyNumberFormat="0" applyFill="0" applyBorder="0" applyAlignment="0" applyProtection="0">
      <alignment vertical="center"/>
    </xf>
    <xf numFmtId="0" fontId="22" fillId="4" borderId="5" applyNumberFormat="0" applyAlignment="0" applyProtection="0">
      <alignment vertical="center"/>
    </xf>
    <xf numFmtId="0" fontId="23" fillId="5" borderId="6" applyNumberFormat="0" applyAlignment="0" applyProtection="0">
      <alignment vertical="center"/>
    </xf>
    <xf numFmtId="0" fontId="24" fillId="5" borderId="5" applyNumberFormat="0" applyAlignment="0" applyProtection="0">
      <alignment vertical="center"/>
    </xf>
    <xf numFmtId="0" fontId="25" fillId="6" borderId="7" applyNumberFormat="0" applyAlignment="0" applyProtection="0">
      <alignment vertical="center"/>
    </xf>
    <xf numFmtId="0" fontId="26" fillId="0" borderId="8" applyNumberFormat="0" applyFill="0" applyAlignment="0" applyProtection="0">
      <alignment vertical="center"/>
    </xf>
    <xf numFmtId="0" fontId="27" fillId="0" borderId="9" applyNumberFormat="0" applyFill="0" applyAlignment="0" applyProtection="0">
      <alignment vertical="center"/>
    </xf>
    <xf numFmtId="0" fontId="28" fillId="7" borderId="0" applyNumberFormat="0" applyBorder="0" applyAlignment="0" applyProtection="0">
      <alignment vertical="center"/>
    </xf>
    <xf numFmtId="0" fontId="29" fillId="8" borderId="0" applyNumberFormat="0" applyBorder="0" applyAlignment="0" applyProtection="0">
      <alignment vertical="center"/>
    </xf>
    <xf numFmtId="0" fontId="30" fillId="9" borderId="0" applyNumberFormat="0" applyBorder="0" applyAlignment="0" applyProtection="0">
      <alignment vertical="center"/>
    </xf>
    <xf numFmtId="0" fontId="31" fillId="10" borderId="0" applyNumberFormat="0" applyBorder="0" applyAlignment="0" applyProtection="0">
      <alignment vertical="center"/>
    </xf>
    <xf numFmtId="0" fontId="32" fillId="11" borderId="0" applyNumberFormat="0" applyBorder="0" applyAlignment="0" applyProtection="0">
      <alignment vertical="center"/>
    </xf>
    <xf numFmtId="0" fontId="32" fillId="12" borderId="0" applyNumberFormat="0" applyBorder="0" applyAlignment="0" applyProtection="0">
      <alignment vertical="center"/>
    </xf>
    <xf numFmtId="0" fontId="31" fillId="13" borderId="0" applyNumberFormat="0" applyBorder="0" applyAlignment="0" applyProtection="0">
      <alignment vertical="center"/>
    </xf>
    <xf numFmtId="0" fontId="31" fillId="14" borderId="0" applyNumberFormat="0" applyBorder="0" applyAlignment="0" applyProtection="0">
      <alignment vertical="center"/>
    </xf>
    <xf numFmtId="0" fontId="32" fillId="15" borderId="0" applyNumberFormat="0" applyBorder="0" applyAlignment="0" applyProtection="0">
      <alignment vertical="center"/>
    </xf>
    <xf numFmtId="0" fontId="32" fillId="16" borderId="0" applyNumberFormat="0" applyBorder="0" applyAlignment="0" applyProtection="0">
      <alignment vertical="center"/>
    </xf>
    <xf numFmtId="0" fontId="31" fillId="17" borderId="0" applyNumberFormat="0" applyBorder="0" applyAlignment="0" applyProtection="0">
      <alignment vertical="center"/>
    </xf>
    <xf numFmtId="0" fontId="31" fillId="18" borderId="0" applyNumberFormat="0" applyBorder="0" applyAlignment="0" applyProtection="0">
      <alignment vertical="center"/>
    </xf>
    <xf numFmtId="0" fontId="32" fillId="19" borderId="0" applyNumberFormat="0" applyBorder="0" applyAlignment="0" applyProtection="0">
      <alignment vertical="center"/>
    </xf>
    <xf numFmtId="0" fontId="32" fillId="20" borderId="0" applyNumberFormat="0" applyBorder="0" applyAlignment="0" applyProtection="0">
      <alignment vertical="center"/>
    </xf>
    <xf numFmtId="0" fontId="31" fillId="21" borderId="0" applyNumberFormat="0" applyBorder="0" applyAlignment="0" applyProtection="0">
      <alignment vertical="center"/>
    </xf>
    <xf numFmtId="0" fontId="31" fillId="22" borderId="0" applyNumberFormat="0" applyBorder="0" applyAlignment="0" applyProtection="0">
      <alignment vertical="center"/>
    </xf>
    <xf numFmtId="0" fontId="32" fillId="23" borderId="0" applyNumberFormat="0" applyBorder="0" applyAlignment="0" applyProtection="0">
      <alignment vertical="center"/>
    </xf>
    <xf numFmtId="0" fontId="32" fillId="24" borderId="0" applyNumberFormat="0" applyBorder="0" applyAlignment="0" applyProtection="0">
      <alignment vertical="center"/>
    </xf>
    <xf numFmtId="0" fontId="31" fillId="25" borderId="0" applyNumberFormat="0" applyBorder="0" applyAlignment="0" applyProtection="0">
      <alignment vertical="center"/>
    </xf>
    <xf numFmtId="0" fontId="31" fillId="26" borderId="0" applyNumberFormat="0" applyBorder="0" applyAlignment="0" applyProtection="0">
      <alignment vertical="center"/>
    </xf>
    <xf numFmtId="0" fontId="32" fillId="27" borderId="0" applyNumberFormat="0" applyBorder="0" applyAlignment="0" applyProtection="0">
      <alignment vertical="center"/>
    </xf>
    <xf numFmtId="0" fontId="32" fillId="28" borderId="0" applyNumberFormat="0" applyBorder="0" applyAlignment="0" applyProtection="0">
      <alignment vertical="center"/>
    </xf>
    <xf numFmtId="0" fontId="31" fillId="29" borderId="0" applyNumberFormat="0" applyBorder="0" applyAlignment="0" applyProtection="0">
      <alignment vertical="center"/>
    </xf>
    <xf numFmtId="0" fontId="31" fillId="30" borderId="0" applyNumberFormat="0" applyBorder="0" applyAlignment="0" applyProtection="0">
      <alignment vertical="center"/>
    </xf>
    <xf numFmtId="0" fontId="32" fillId="31" borderId="0" applyNumberFormat="0" applyBorder="0" applyAlignment="0" applyProtection="0">
      <alignment vertical="center"/>
    </xf>
    <xf numFmtId="0" fontId="32" fillId="32" borderId="0" applyNumberFormat="0" applyBorder="0" applyAlignment="0" applyProtection="0">
      <alignment vertical="center"/>
    </xf>
    <xf numFmtId="0" fontId="31" fillId="33" borderId="0" applyNumberFormat="0" applyBorder="0" applyAlignment="0" applyProtection="0">
      <alignment vertical="center"/>
    </xf>
    <xf numFmtId="0" fontId="33" fillId="0" borderId="0"/>
  </cellStyleXfs>
  <cellXfs count="51">
    <xf numFmtId="0" fontId="0" fillId="0" borderId="0" xfId="0">
      <alignment vertical="center"/>
    </xf>
    <xf numFmtId="0" fontId="0" fillId="0" borderId="0" xfId="0" applyFill="1">
      <alignment vertical="center"/>
    </xf>
    <xf numFmtId="0" fontId="1" fillId="0" borderId="0" xfId="0" applyFont="1">
      <alignment vertical="center"/>
    </xf>
    <xf numFmtId="0" fontId="2" fillId="0" borderId="0" xfId="0" applyFont="1">
      <alignment vertical="center"/>
    </xf>
    <xf numFmtId="0" fontId="3" fillId="0" borderId="0" xfId="0" applyFont="1" applyFill="1">
      <alignment vertical="center"/>
    </xf>
    <xf numFmtId="0" fontId="4" fillId="0" borderId="0" xfId="0" applyFont="1" applyBorder="1" applyAlignment="1">
      <alignment horizontal="center" vertical="center"/>
    </xf>
    <xf numFmtId="0" fontId="0" fillId="0" borderId="0" xfId="0" applyBorder="1" applyAlignment="1">
      <alignment horizontal="center" vertical="center" wrapText="1"/>
    </xf>
    <xf numFmtId="0" fontId="0" fillId="0" borderId="0" xfId="0" applyBorder="1" applyAlignment="1">
      <alignment horizontal="left" vertical="center" wrapText="1"/>
    </xf>
    <xf numFmtId="0" fontId="0" fillId="0" borderId="0" xfId="0" applyAlignment="1">
      <alignment vertical="center" wrapText="1"/>
    </xf>
    <xf numFmtId="0" fontId="5" fillId="0" borderId="1" xfId="0" applyFont="1" applyBorder="1" applyAlignment="1">
      <alignment horizontal="center" vertical="center"/>
    </xf>
    <xf numFmtId="0" fontId="5" fillId="0" borderId="1" xfId="0" applyFont="1" applyBorder="1" applyAlignment="1">
      <alignment horizontal="center" vertical="center" wrapText="1"/>
    </xf>
    <xf numFmtId="0" fontId="5" fillId="0" borderId="1" xfId="0" applyFont="1" applyBorder="1" applyAlignment="1">
      <alignment horizontal="left" vertical="center" wrapText="1"/>
    </xf>
    <xf numFmtId="0" fontId="6" fillId="0" borderId="1" xfId="0" applyFont="1" applyBorder="1" applyAlignment="1">
      <alignment horizontal="center" vertical="center"/>
    </xf>
    <xf numFmtId="0" fontId="6" fillId="0" borderId="1" xfId="0" applyFont="1" applyBorder="1" applyAlignment="1">
      <alignment horizontal="center" vertical="center" wrapText="1"/>
    </xf>
    <xf numFmtId="0" fontId="3" fillId="0" borderId="1" xfId="0" applyFont="1" applyFill="1" applyBorder="1" applyAlignment="1">
      <alignment horizontal="center" vertical="center"/>
    </xf>
    <xf numFmtId="0" fontId="2" fillId="0" borderId="1" xfId="0" applyFont="1" applyFill="1" applyBorder="1" applyAlignment="1">
      <alignment horizontal="center" vertical="center" wrapText="1"/>
    </xf>
    <xf numFmtId="0" fontId="7" fillId="0" borderId="1" xfId="0" applyFont="1" applyFill="1" applyBorder="1" applyAlignment="1">
      <alignment horizontal="center" vertical="center" wrapText="1"/>
    </xf>
    <xf numFmtId="0" fontId="2" fillId="0" borderId="1" xfId="0" applyFont="1" applyFill="1" applyBorder="1" applyAlignment="1">
      <alignment horizontal="left" vertical="center" wrapText="1"/>
    </xf>
    <xf numFmtId="0" fontId="7" fillId="0" borderId="1" xfId="0" applyFont="1" applyFill="1" applyBorder="1" applyAlignment="1">
      <alignment horizontal="left" vertical="center" wrapText="1"/>
    </xf>
    <xf numFmtId="0" fontId="3" fillId="0" borderId="1" xfId="0" applyFont="1" applyFill="1" applyBorder="1" applyAlignment="1">
      <alignment horizontal="center" vertical="center" wrapText="1"/>
    </xf>
    <xf numFmtId="0" fontId="2" fillId="2" borderId="1" xfId="0" applyFont="1" applyFill="1" applyBorder="1" applyAlignment="1">
      <alignment horizontal="left" vertical="center" wrapText="1"/>
    </xf>
    <xf numFmtId="0" fontId="8" fillId="0" borderId="1" xfId="0" applyFont="1" applyFill="1" applyBorder="1" applyAlignment="1">
      <alignment horizontal="left" vertical="center" wrapText="1"/>
    </xf>
    <xf numFmtId="0" fontId="2" fillId="0" borderId="1" xfId="0" applyFont="1" applyBorder="1" applyAlignment="1">
      <alignment horizontal="center" vertical="center" wrapText="1"/>
    </xf>
    <xf numFmtId="0" fontId="7" fillId="0" borderId="1" xfId="0" applyFont="1" applyBorder="1" applyAlignment="1">
      <alignment horizontal="left" vertical="center" wrapText="1"/>
    </xf>
    <xf numFmtId="0" fontId="7" fillId="0" borderId="1" xfId="0" applyFont="1" applyBorder="1" applyAlignment="1">
      <alignment horizontal="center" vertical="center" wrapText="1"/>
    </xf>
    <xf numFmtId="0" fontId="7" fillId="2" borderId="1" xfId="0" applyFont="1" applyFill="1" applyBorder="1" applyAlignment="1">
      <alignment horizontal="left" vertical="center" wrapText="1"/>
    </xf>
    <xf numFmtId="0" fontId="8" fillId="0" borderId="1" xfId="0" applyFont="1" applyFill="1" applyBorder="1" applyAlignment="1">
      <alignment horizontal="center" vertical="center" wrapText="1"/>
    </xf>
    <xf numFmtId="0" fontId="9" fillId="2" borderId="1" xfId="0" applyFont="1" applyFill="1" applyBorder="1" applyAlignment="1">
      <alignment horizontal="center" vertical="center" wrapText="1"/>
    </xf>
    <xf numFmtId="0" fontId="9" fillId="0" borderId="1" xfId="0" applyFont="1" applyFill="1" applyBorder="1" applyAlignment="1">
      <alignment horizontal="center" vertical="center" wrapText="1"/>
    </xf>
    <xf numFmtId="0" fontId="9" fillId="0" borderId="1" xfId="0" applyFont="1" applyFill="1" applyBorder="1" applyAlignment="1">
      <alignment horizontal="left" vertical="center" wrapText="1"/>
    </xf>
    <xf numFmtId="0" fontId="0" fillId="0" borderId="1" xfId="0" applyFont="1" applyFill="1" applyBorder="1" applyAlignment="1">
      <alignment horizontal="center" vertical="center" wrapText="1"/>
    </xf>
    <xf numFmtId="0" fontId="0" fillId="0" borderId="1" xfId="0" applyFont="1" applyBorder="1" applyAlignment="1">
      <alignment horizontal="center" vertical="center" wrapText="1"/>
    </xf>
    <xf numFmtId="0" fontId="3" fillId="0" borderId="1" xfId="0" applyFont="1" applyBorder="1" applyAlignment="1">
      <alignment horizontal="center" vertical="center" wrapText="1"/>
    </xf>
    <xf numFmtId="0" fontId="8" fillId="2" borderId="1" xfId="0" applyFont="1" applyFill="1" applyBorder="1" applyAlignment="1">
      <alignment horizontal="left" vertical="center" wrapText="1"/>
    </xf>
    <xf numFmtId="0" fontId="10" fillId="0" borderId="1" xfId="0" applyFont="1" applyFill="1" applyBorder="1" applyAlignment="1">
      <alignment horizontal="center" vertical="center" wrapText="1"/>
    </xf>
    <xf numFmtId="0" fontId="1" fillId="0" borderId="1" xfId="0" applyFont="1" applyBorder="1" applyAlignment="1">
      <alignment horizontal="center" vertical="center" wrapText="1"/>
    </xf>
    <xf numFmtId="0" fontId="11" fillId="0" borderId="1" xfId="0" applyFont="1" applyFill="1" applyBorder="1" applyAlignment="1">
      <alignment horizontal="center" vertical="center" wrapText="1"/>
    </xf>
    <xf numFmtId="0" fontId="11" fillId="0" borderId="1" xfId="0" applyFont="1" applyBorder="1" applyAlignment="1">
      <alignment horizontal="left" vertical="center" wrapText="1"/>
    </xf>
    <xf numFmtId="0" fontId="5"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1" fillId="0" borderId="0" xfId="0" applyFont="1" applyFill="1">
      <alignment vertical="center"/>
    </xf>
    <xf numFmtId="0" fontId="12" fillId="0" borderId="1" xfId="0" applyFont="1" applyFill="1" applyBorder="1" applyAlignment="1">
      <alignment horizontal="center" vertical="center" wrapText="1"/>
    </xf>
    <xf numFmtId="0" fontId="3" fillId="0" borderId="1" xfId="0" applyFont="1" applyBorder="1" applyAlignment="1">
      <alignment horizontal="left" vertical="center" wrapText="1"/>
    </xf>
    <xf numFmtId="0" fontId="8" fillId="0" borderId="1" xfId="49" applyFont="1" applyBorder="1" applyAlignment="1">
      <alignment horizontal="center" vertical="center" wrapText="1"/>
    </xf>
    <xf numFmtId="0" fontId="7" fillId="0" borderId="1" xfId="0" applyFont="1" applyFill="1" applyBorder="1" applyAlignment="1">
      <alignment horizontal="center" vertical="center"/>
    </xf>
    <xf numFmtId="0" fontId="3" fillId="0" borderId="1" xfId="0" applyFont="1" applyFill="1" applyBorder="1" applyAlignment="1">
      <alignment horizontal="left" vertical="center" wrapText="1"/>
    </xf>
    <xf numFmtId="0" fontId="13" fillId="0" borderId="1" xfId="0" applyFont="1" applyBorder="1" applyAlignment="1">
      <alignment horizontal="center" vertical="center" wrapText="1"/>
    </xf>
    <xf numFmtId="0" fontId="13" fillId="0" borderId="1" xfId="0" applyFont="1" applyBorder="1" applyAlignment="1">
      <alignment horizontal="left" vertical="center" wrapText="1"/>
    </xf>
    <xf numFmtId="0" fontId="2" fillId="0" borderId="0" xfId="0" applyFont="1" applyFill="1">
      <alignment vertical="center"/>
    </xf>
    <xf numFmtId="0" fontId="1" fillId="0" borderId="0" xfId="0" applyFont="1" applyAlignment="1">
      <alignment vertical="center"/>
    </xf>
    <xf numFmtId="0" fontId="13" fillId="0" borderId="1" xfId="0" applyFont="1" applyFill="1" applyBorder="1" applyAlignment="1">
      <alignment horizontal="center" vertical="center" wrapText="1"/>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_ET_STYLE_NoName_00_" xfId="49"/>
  </cellStyles>
  <tableStyles count="0" defaultTableStyle="TableStyleMedium2" defaultPivotStyle="PivotStyleLight16"/>
  <colors>
    <mruColors>
      <color rgb="00FF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jpeg"/><Relationship Id="rId7" Type="http://schemas.openxmlformats.org/officeDocument/2006/relationships/image" Target="media/image7.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jpeg"/><Relationship Id="rId56" Type="http://schemas.openxmlformats.org/officeDocument/2006/relationships/image" Target="media/image56.jpe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png"/><Relationship Id="rId52" Type="http://schemas.openxmlformats.org/officeDocument/2006/relationships/image" Target="media/image52.jpeg"/><Relationship Id="rId51" Type="http://schemas.openxmlformats.org/officeDocument/2006/relationships/image" Target="media/image51.png"/><Relationship Id="rId50" Type="http://schemas.openxmlformats.org/officeDocument/2006/relationships/image" Target="media/image50.jpeg"/><Relationship Id="rId5" Type="http://schemas.openxmlformats.org/officeDocument/2006/relationships/image" Target="media/image5.jpe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jpeg"/><Relationship Id="rId46" Type="http://schemas.openxmlformats.org/officeDocument/2006/relationships/image" Target="media/image46.jpeg"/><Relationship Id="rId45" Type="http://schemas.openxmlformats.org/officeDocument/2006/relationships/image" Target="media/image45.jpeg"/><Relationship Id="rId44" Type="http://schemas.openxmlformats.org/officeDocument/2006/relationships/image" Target="media/image44.jpeg"/><Relationship Id="rId43" Type="http://schemas.openxmlformats.org/officeDocument/2006/relationships/image" Target="media/image43.png"/><Relationship Id="rId42" Type="http://schemas.openxmlformats.org/officeDocument/2006/relationships/image" Target="media/image42.jpeg"/><Relationship Id="rId41" Type="http://schemas.openxmlformats.org/officeDocument/2006/relationships/image" Target="media/image41.jpe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jpeg"/><Relationship Id="rId32" Type="http://schemas.openxmlformats.org/officeDocument/2006/relationships/image" Target="media/image32.png"/><Relationship Id="rId31" Type="http://schemas.openxmlformats.org/officeDocument/2006/relationships/image" Target="media/image31.jpe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pn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pn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media/image2.jpeg"/><Relationship Id="rId19" Type="http://schemas.openxmlformats.org/officeDocument/2006/relationships/image" Target="media/image19.jpe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jpe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1.jpe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123"/>
  <sheetViews>
    <sheetView tabSelected="1" zoomScale="70" zoomScaleNormal="70" workbookViewId="0">
      <pane ySplit="2" topLeftCell="A114" activePane="bottomLeft" state="frozen"/>
      <selection/>
      <selection pane="bottomLeft" activeCell="K123" sqref="K123"/>
    </sheetView>
  </sheetViews>
  <sheetFormatPr defaultColWidth="9" defaultRowHeight="13.5"/>
  <cols>
    <col min="1" max="1" width="6.75833333333333" style="5" customWidth="1"/>
    <col min="2" max="2" width="13.4333333333333" style="6" customWidth="1"/>
    <col min="3" max="3" width="25.9333333333333" style="6" customWidth="1"/>
    <col min="4" max="4" width="16.2416666666667" style="6" customWidth="1"/>
    <col min="5" max="5" width="20.4666666666667" style="6" customWidth="1"/>
    <col min="6" max="6" width="76.0916666666667" style="7" customWidth="1"/>
    <col min="7" max="10" width="9" style="6"/>
    <col min="11" max="11" width="20.625" style="6" customWidth="1"/>
    <col min="12" max="16383" width="9" style="8"/>
  </cols>
  <sheetData>
    <row r="1" ht="34" customHeight="1" spans="1:11">
      <c r="A1" s="9"/>
      <c r="B1" s="10"/>
      <c r="C1" s="10"/>
      <c r="D1" s="10"/>
      <c r="E1" s="10"/>
      <c r="F1" s="11"/>
      <c r="G1" s="10"/>
      <c r="H1" s="10"/>
      <c r="I1" s="38"/>
      <c r="J1" s="10"/>
      <c r="K1" s="10"/>
    </row>
    <row r="2" ht="36" customHeight="1" spans="1:11">
      <c r="A2" s="12" t="s">
        <v>0</v>
      </c>
      <c r="B2" s="13" t="s">
        <v>1</v>
      </c>
      <c r="C2" s="13" t="s">
        <v>2</v>
      </c>
      <c r="D2" s="13" t="s">
        <v>3</v>
      </c>
      <c r="E2" s="13" t="s">
        <v>4</v>
      </c>
      <c r="F2" s="13" t="s">
        <v>5</v>
      </c>
      <c r="G2" s="13" t="s">
        <v>6</v>
      </c>
      <c r="H2" s="13" t="s">
        <v>7</v>
      </c>
      <c r="I2" s="39" t="s">
        <v>8</v>
      </c>
      <c r="J2" s="13" t="s">
        <v>9</v>
      </c>
      <c r="K2" s="13" t="s">
        <v>10</v>
      </c>
    </row>
    <row r="3" ht="110" customHeight="1" spans="1:11">
      <c r="A3" s="14">
        <v>1</v>
      </c>
      <c r="B3" s="15" t="s">
        <v>11</v>
      </c>
      <c r="C3" s="16" t="str">
        <f>_xlfn.DISPIMG("ID_B5ABF5768EF5429587397D1743D0A49E",1)</f>
        <v>=DISPIMG("ID_B5ABF5768EF5429587397D1743D0A49E",1)</v>
      </c>
      <c r="D3" s="15" t="s">
        <v>12</v>
      </c>
      <c r="E3" s="15" t="s">
        <v>13</v>
      </c>
      <c r="F3" s="17" t="s">
        <v>14</v>
      </c>
      <c r="G3" s="16" t="s">
        <v>15</v>
      </c>
      <c r="H3" s="15">
        <v>117</v>
      </c>
      <c r="I3" s="15"/>
      <c r="J3" s="15">
        <f>H3*I3</f>
        <v>0</v>
      </c>
      <c r="K3" s="15"/>
    </row>
    <row r="4" ht="110" customHeight="1" spans="1:11">
      <c r="A4" s="14">
        <v>2</v>
      </c>
      <c r="B4" s="15" t="s">
        <v>16</v>
      </c>
      <c r="C4" s="16" t="str">
        <f>_xlfn.DISPIMG("ID_E11D031CA18540029C86F827D170782F",1)</f>
        <v>=DISPIMG("ID_E11D031CA18540029C86F827D170782F",1)</v>
      </c>
      <c r="D4" s="16" t="s">
        <v>17</v>
      </c>
      <c r="E4" s="15" t="s">
        <v>18</v>
      </c>
      <c r="F4" s="18" t="s">
        <v>19</v>
      </c>
      <c r="G4" s="16" t="s">
        <v>20</v>
      </c>
      <c r="H4" s="15">
        <v>93</v>
      </c>
      <c r="I4" s="15"/>
      <c r="J4" s="15">
        <f t="shared" ref="J4:J35" si="0">H4*I4</f>
        <v>0</v>
      </c>
      <c r="K4" s="15"/>
    </row>
    <row r="5" ht="110" customHeight="1" spans="1:11">
      <c r="A5" s="14">
        <v>3</v>
      </c>
      <c r="B5" s="15" t="s">
        <v>16</v>
      </c>
      <c r="C5" s="16" t="str">
        <f>_xlfn.DISPIMG("ID_60D36F0D657A4561A1414685D1522546",1)</f>
        <v>=DISPIMG("ID_60D36F0D657A4561A1414685D1522546",1)</v>
      </c>
      <c r="D5" s="16" t="s">
        <v>21</v>
      </c>
      <c r="E5" s="16" t="s">
        <v>22</v>
      </c>
      <c r="F5" s="18" t="s">
        <v>23</v>
      </c>
      <c r="G5" s="16" t="s">
        <v>20</v>
      </c>
      <c r="H5" s="15">
        <v>11</v>
      </c>
      <c r="I5" s="15"/>
      <c r="J5" s="15">
        <f t="shared" si="0"/>
        <v>0</v>
      </c>
      <c r="K5" s="15"/>
    </row>
    <row r="6" ht="110" customHeight="1" spans="1:11">
      <c r="A6" s="14">
        <v>4</v>
      </c>
      <c r="B6" s="15" t="s">
        <v>16</v>
      </c>
      <c r="C6" s="16" t="str">
        <f>_xlfn.DISPIMG("ID_B5ABF5768EF5429587397D1743D0A49E",1)</f>
        <v>=DISPIMG("ID_B5ABF5768EF5429587397D1743D0A49E",1)</v>
      </c>
      <c r="D6" s="15" t="s">
        <v>24</v>
      </c>
      <c r="E6" s="15" t="s">
        <v>25</v>
      </c>
      <c r="F6" s="17" t="s">
        <v>14</v>
      </c>
      <c r="G6" s="16" t="s">
        <v>15</v>
      </c>
      <c r="H6" s="15">
        <v>2</v>
      </c>
      <c r="I6" s="15"/>
      <c r="J6" s="15">
        <f t="shared" si="0"/>
        <v>0</v>
      </c>
      <c r="K6" s="15"/>
    </row>
    <row r="7" ht="110" customHeight="1" spans="1:11">
      <c r="A7" s="14">
        <v>5</v>
      </c>
      <c r="B7" s="15" t="s">
        <v>26</v>
      </c>
      <c r="C7" s="19" t="str">
        <f>_xlfn.DISPIMG("ID_BE821443A9074FC89C23B3C84D3DA7DA",1)</f>
        <v>=DISPIMG("ID_BE821443A9074FC89C23B3C84D3DA7DA",1)</v>
      </c>
      <c r="D7" s="15" t="s">
        <v>27</v>
      </c>
      <c r="E7" s="15" t="s">
        <v>28</v>
      </c>
      <c r="F7" s="17" t="s">
        <v>29</v>
      </c>
      <c r="G7" s="16" t="s">
        <v>20</v>
      </c>
      <c r="H7" s="16">
        <v>6</v>
      </c>
      <c r="I7" s="16"/>
      <c r="J7" s="15">
        <f t="shared" si="0"/>
        <v>0</v>
      </c>
      <c r="K7" s="22"/>
    </row>
    <row r="8" ht="110" customHeight="1" spans="1:11">
      <c r="A8" s="14">
        <v>6</v>
      </c>
      <c r="B8" s="15" t="s">
        <v>26</v>
      </c>
      <c r="C8" s="19" t="str">
        <f>_xlfn.DISPIMG("ID_E5FD703D1AF94D72A16ACA57615E1FAF",1)</f>
        <v>=DISPIMG("ID_E5FD703D1AF94D72A16ACA57615E1FAF",1)</v>
      </c>
      <c r="D8" s="15" t="s">
        <v>30</v>
      </c>
      <c r="E8" s="15" t="s">
        <v>31</v>
      </c>
      <c r="F8" s="20" t="s">
        <v>32</v>
      </c>
      <c r="G8" s="16" t="s">
        <v>20</v>
      </c>
      <c r="H8" s="16">
        <v>200</v>
      </c>
      <c r="I8" s="16"/>
      <c r="J8" s="15">
        <f t="shared" si="0"/>
        <v>0</v>
      </c>
      <c r="K8" s="22"/>
    </row>
    <row r="9" ht="110" customHeight="1" spans="1:11">
      <c r="A9" s="14">
        <v>7</v>
      </c>
      <c r="B9" s="15" t="s">
        <v>26</v>
      </c>
      <c r="C9" s="15" t="str">
        <f>_xlfn.DISPIMG("ID_5EB860D692AC422BAE1785BAF71BFE61",1)</f>
        <v>=DISPIMG("ID_5EB860D692AC422BAE1785BAF71BFE61",1)</v>
      </c>
      <c r="D9" s="16" t="s">
        <v>33</v>
      </c>
      <c r="E9" s="16" t="s">
        <v>34</v>
      </c>
      <c r="F9" s="21" t="s">
        <v>35</v>
      </c>
      <c r="G9" s="16" t="s">
        <v>15</v>
      </c>
      <c r="H9" s="16">
        <v>1</v>
      </c>
      <c r="I9" s="16"/>
      <c r="J9" s="15">
        <f t="shared" si="0"/>
        <v>0</v>
      </c>
      <c r="K9" s="22"/>
    </row>
    <row r="10" customFormat="1" ht="110" customHeight="1" spans="1:11">
      <c r="A10" s="14">
        <v>8</v>
      </c>
      <c r="B10" s="15" t="s">
        <v>36</v>
      </c>
      <c r="C10" s="22" t="str">
        <f>_xlfn.DISPIMG("ID_A1EB091E9CBE4E728561A9AC2F8A74F8",1)</f>
        <v>=DISPIMG("ID_A1EB091E9CBE4E728561A9AC2F8A74F8",1)</v>
      </c>
      <c r="D10" s="16" t="s">
        <v>37</v>
      </c>
      <c r="E10" s="16" t="s">
        <v>38</v>
      </c>
      <c r="F10" s="23" t="s">
        <v>39</v>
      </c>
      <c r="G10" s="16" t="s">
        <v>15</v>
      </c>
      <c r="H10" s="16">
        <v>3</v>
      </c>
      <c r="I10" s="16"/>
      <c r="J10" s="15">
        <f t="shared" si="0"/>
        <v>0</v>
      </c>
      <c r="K10" s="15"/>
    </row>
    <row r="11" customFormat="1" ht="110" customHeight="1" spans="1:11">
      <c r="A11" s="14">
        <v>9</v>
      </c>
      <c r="B11" s="15" t="s">
        <v>36</v>
      </c>
      <c r="C11" s="15" t="str">
        <f>_xlfn.DISPIMG("ID_5EB860D692AC422BAE1785BAF71BFE61",1)</f>
        <v>=DISPIMG("ID_5EB860D692AC422BAE1785BAF71BFE61",1)</v>
      </c>
      <c r="D11" s="16" t="s">
        <v>33</v>
      </c>
      <c r="E11" s="16" t="s">
        <v>40</v>
      </c>
      <c r="F11" s="21" t="s">
        <v>35</v>
      </c>
      <c r="G11" s="16" t="s">
        <v>15</v>
      </c>
      <c r="H11" s="16">
        <v>1</v>
      </c>
      <c r="I11" s="16"/>
      <c r="J11" s="15">
        <f t="shared" si="0"/>
        <v>0</v>
      </c>
      <c r="K11" s="15"/>
    </row>
    <row r="12" customFormat="1" ht="110" customHeight="1" spans="1:11">
      <c r="A12" s="14">
        <v>10</v>
      </c>
      <c r="B12" s="22" t="s">
        <v>26</v>
      </c>
      <c r="C12" s="22" t="str">
        <f>_xlfn.DISPIMG("ID_51C8113ADC8142BDBEFCC835BEB8888E",1)</f>
        <v>=DISPIMG("ID_51C8113ADC8142BDBEFCC835BEB8888E",1)</v>
      </c>
      <c r="D12" s="24" t="s">
        <v>41</v>
      </c>
      <c r="E12" s="24" t="s">
        <v>42</v>
      </c>
      <c r="F12" s="25" t="s">
        <v>43</v>
      </c>
      <c r="G12" s="24" t="s">
        <v>20</v>
      </c>
      <c r="H12" s="24">
        <v>1</v>
      </c>
      <c r="I12" s="24"/>
      <c r="J12" s="15">
        <f t="shared" si="0"/>
        <v>0</v>
      </c>
      <c r="K12" s="22"/>
    </row>
    <row r="13" customFormat="1" ht="110" customHeight="1" spans="1:11">
      <c r="A13" s="14">
        <v>11</v>
      </c>
      <c r="B13" s="22" t="s">
        <v>26</v>
      </c>
      <c r="C13" s="22" t="str">
        <f>_xlfn.DISPIMG("ID_2D74F84E0C304B37BB30F0C6565055DB",1)</f>
        <v>=DISPIMG("ID_2D74F84E0C304B37BB30F0C6565055DB",1)</v>
      </c>
      <c r="D13" s="24" t="s">
        <v>44</v>
      </c>
      <c r="E13" s="24" t="s">
        <v>45</v>
      </c>
      <c r="F13" s="23" t="s">
        <v>46</v>
      </c>
      <c r="G13" s="24" t="s">
        <v>20</v>
      </c>
      <c r="H13" s="24">
        <v>4</v>
      </c>
      <c r="I13" s="24"/>
      <c r="J13" s="15">
        <f t="shared" si="0"/>
        <v>0</v>
      </c>
      <c r="K13" s="22"/>
    </row>
    <row r="14" customFormat="1" ht="110" customHeight="1" spans="1:11">
      <c r="A14" s="14">
        <v>12</v>
      </c>
      <c r="B14" s="22" t="s">
        <v>26</v>
      </c>
      <c r="C14" s="22" t="str">
        <f>_xlfn.DISPIMG("ID_E2FC33B909FB4CD5AD4E62A0ABBC7C57",1)</f>
        <v>=DISPIMG("ID_E2FC33B909FB4CD5AD4E62A0ABBC7C57",1)</v>
      </c>
      <c r="D14" s="24" t="s">
        <v>47</v>
      </c>
      <c r="E14" s="24" t="s">
        <v>38</v>
      </c>
      <c r="F14" s="23" t="s">
        <v>48</v>
      </c>
      <c r="G14" s="24" t="s">
        <v>15</v>
      </c>
      <c r="H14" s="24">
        <v>4</v>
      </c>
      <c r="I14" s="24"/>
      <c r="J14" s="15">
        <f t="shared" si="0"/>
        <v>0</v>
      </c>
      <c r="K14" s="22"/>
    </row>
    <row r="15" customFormat="1" ht="110" customHeight="1" spans="1:11">
      <c r="A15" s="14">
        <v>13</v>
      </c>
      <c r="B15" s="22" t="s">
        <v>26</v>
      </c>
      <c r="C15" s="15" t="str">
        <f>_xlfn.DISPIMG("ID_5EB860D692AC422BAE1785BAF71BFE61",1)</f>
        <v>=DISPIMG("ID_5EB860D692AC422BAE1785BAF71BFE61",1)</v>
      </c>
      <c r="D15" s="16" t="s">
        <v>33</v>
      </c>
      <c r="E15" s="16" t="s">
        <v>49</v>
      </c>
      <c r="F15" s="21" t="s">
        <v>35</v>
      </c>
      <c r="G15" s="16" t="s">
        <v>15</v>
      </c>
      <c r="H15" s="24">
        <v>1</v>
      </c>
      <c r="I15" s="24"/>
      <c r="J15" s="15">
        <f t="shared" si="0"/>
        <v>0</v>
      </c>
      <c r="K15" s="22"/>
    </row>
    <row r="16" customFormat="1" ht="110" customHeight="1" spans="1:11">
      <c r="A16" s="14">
        <v>14</v>
      </c>
      <c r="B16" s="22" t="s">
        <v>26</v>
      </c>
      <c r="C16" s="15" t="str">
        <f>_xlfn.DISPIMG("ID_5EB860D692AC422BAE1785BAF71BFE61",1)</f>
        <v>=DISPIMG("ID_5EB860D692AC422BAE1785BAF71BFE61",1)</v>
      </c>
      <c r="D16" s="16" t="s">
        <v>33</v>
      </c>
      <c r="E16" s="16" t="s">
        <v>50</v>
      </c>
      <c r="F16" s="21" t="s">
        <v>35</v>
      </c>
      <c r="G16" s="16" t="s">
        <v>15</v>
      </c>
      <c r="H16" s="24">
        <v>2</v>
      </c>
      <c r="I16" s="24"/>
      <c r="J16" s="15">
        <f t="shared" si="0"/>
        <v>0</v>
      </c>
      <c r="K16" s="22"/>
    </row>
    <row r="17" customFormat="1" ht="110" customHeight="1" spans="1:11">
      <c r="A17" s="14">
        <v>15</v>
      </c>
      <c r="B17" s="15" t="s">
        <v>51</v>
      </c>
      <c r="C17" s="19" t="str">
        <f>_xlfn.DISPIMG("ID_BE821443A9074FC89C23B3C84D3DA7DA",1)</f>
        <v>=DISPIMG("ID_BE821443A9074FC89C23B3C84D3DA7DA",1)</v>
      </c>
      <c r="D17" s="15" t="s">
        <v>27</v>
      </c>
      <c r="E17" s="15" t="s">
        <v>52</v>
      </c>
      <c r="F17" s="17" t="s">
        <v>29</v>
      </c>
      <c r="G17" s="16" t="s">
        <v>20</v>
      </c>
      <c r="H17" s="16">
        <v>1</v>
      </c>
      <c r="I17" s="16"/>
      <c r="J17" s="15">
        <f t="shared" si="0"/>
        <v>0</v>
      </c>
      <c r="K17" s="15"/>
    </row>
    <row r="18" customFormat="1" ht="110" customHeight="1" spans="1:11">
      <c r="A18" s="14">
        <v>16</v>
      </c>
      <c r="B18" s="15" t="s">
        <v>51</v>
      </c>
      <c r="C18" s="22" t="str">
        <f>_xlfn.DISPIMG("ID_A1EB091E9CBE4E728561A9AC2F8A74F8",1)</f>
        <v>=DISPIMG("ID_A1EB091E9CBE4E728561A9AC2F8A74F8",1)</v>
      </c>
      <c r="D18" s="16" t="s">
        <v>37</v>
      </c>
      <c r="E18" s="16" t="s">
        <v>53</v>
      </c>
      <c r="F18" s="25" t="s">
        <v>39</v>
      </c>
      <c r="G18" s="16" t="s">
        <v>15</v>
      </c>
      <c r="H18" s="16">
        <v>5</v>
      </c>
      <c r="I18" s="16"/>
      <c r="J18" s="15">
        <f t="shared" si="0"/>
        <v>0</v>
      </c>
      <c r="K18" s="15"/>
    </row>
    <row r="19" customFormat="1" ht="110" customHeight="1" spans="1:11">
      <c r="A19" s="14">
        <v>17</v>
      </c>
      <c r="B19" s="15" t="s">
        <v>51</v>
      </c>
      <c r="C19" s="15" t="str">
        <f>_xlfn.DISPIMG("ID_5EB860D692AC422BAE1785BAF71BFE61",1)</f>
        <v>=DISPIMG("ID_5EB860D692AC422BAE1785BAF71BFE61",1)</v>
      </c>
      <c r="D19" s="16" t="s">
        <v>33</v>
      </c>
      <c r="E19" s="16" t="s">
        <v>54</v>
      </c>
      <c r="F19" s="21" t="s">
        <v>35</v>
      </c>
      <c r="G19" s="16" t="s">
        <v>15</v>
      </c>
      <c r="H19" s="16">
        <v>1</v>
      </c>
      <c r="I19" s="16"/>
      <c r="J19" s="15">
        <f t="shared" si="0"/>
        <v>0</v>
      </c>
      <c r="K19" s="15"/>
    </row>
    <row r="20" customFormat="1" ht="110" customHeight="1" spans="1:11">
      <c r="A20" s="14">
        <v>18</v>
      </c>
      <c r="B20" s="15" t="s">
        <v>55</v>
      </c>
      <c r="C20" s="15" t="str">
        <f>_xlfn.DISPIMG("ID_B83688E5E81C45E8A9C1E85C67B9B6A5",1)</f>
        <v>=DISPIMG("ID_B83688E5E81C45E8A9C1E85C67B9B6A5",1)</v>
      </c>
      <c r="D20" s="16" t="s">
        <v>56</v>
      </c>
      <c r="E20" s="16" t="s">
        <v>57</v>
      </c>
      <c r="F20" s="17" t="s">
        <v>58</v>
      </c>
      <c r="G20" s="16" t="s">
        <v>15</v>
      </c>
      <c r="H20" s="16">
        <v>1</v>
      </c>
      <c r="I20" s="16"/>
      <c r="J20" s="15">
        <f t="shared" si="0"/>
        <v>0</v>
      </c>
      <c r="K20" s="15"/>
    </row>
    <row r="21" s="1" customFormat="1" ht="110" customHeight="1" spans="1:11">
      <c r="A21" s="14">
        <v>19</v>
      </c>
      <c r="B21" s="15" t="s">
        <v>55</v>
      </c>
      <c r="C21" s="19" t="str">
        <f>_xlfn.DISPIMG("ID_02DEC1A3E2D64F12B353F9329A366636",1)</f>
        <v>=DISPIMG("ID_02DEC1A3E2D64F12B353F9329A366636",1)</v>
      </c>
      <c r="D21" s="26" t="s">
        <v>37</v>
      </c>
      <c r="E21" s="26" t="s">
        <v>59</v>
      </c>
      <c r="F21" s="21" t="s">
        <v>60</v>
      </c>
      <c r="G21" s="16" t="s">
        <v>15</v>
      </c>
      <c r="H21" s="19">
        <v>1</v>
      </c>
      <c r="I21" s="30"/>
      <c r="J21" s="15">
        <f t="shared" si="0"/>
        <v>0</v>
      </c>
      <c r="K21" s="30"/>
    </row>
    <row r="22" s="1" customFormat="1" ht="110" customHeight="1" spans="1:11">
      <c r="A22" s="14">
        <v>20</v>
      </c>
      <c r="B22" s="15" t="s">
        <v>55</v>
      </c>
      <c r="C22" s="27" t="str">
        <f>_xlfn.DISPIMG("ID_A8746692A78B4C03A4D2CF1B4F0209BE",1)</f>
        <v>=DISPIMG("ID_A8746692A78B4C03A4D2CF1B4F0209BE",1)</v>
      </c>
      <c r="D22" s="28" t="s">
        <v>61</v>
      </c>
      <c r="E22" s="26" t="s">
        <v>62</v>
      </c>
      <c r="F22" s="29" t="s">
        <v>63</v>
      </c>
      <c r="G22" s="16" t="s">
        <v>15</v>
      </c>
      <c r="H22" s="16">
        <v>18</v>
      </c>
      <c r="I22" s="30"/>
      <c r="J22" s="15">
        <f t="shared" si="0"/>
        <v>0</v>
      </c>
      <c r="K22" s="30"/>
    </row>
    <row r="23" s="1" customFormat="1" ht="110" customHeight="1" spans="1:11">
      <c r="A23" s="14">
        <v>21</v>
      </c>
      <c r="B23" s="15" t="s">
        <v>55</v>
      </c>
      <c r="C23" s="19" t="str">
        <f>_xlfn.DISPIMG("ID_1C45215635C7427086395F497B6734B0",1)</f>
        <v>=DISPIMG("ID_1C45215635C7427086395F497B6734B0",1)</v>
      </c>
      <c r="D23" s="15" t="s">
        <v>64</v>
      </c>
      <c r="E23" s="15" t="s">
        <v>65</v>
      </c>
      <c r="F23" s="18" t="s">
        <v>66</v>
      </c>
      <c r="G23" s="16" t="s">
        <v>15</v>
      </c>
      <c r="H23" s="16">
        <v>84</v>
      </c>
      <c r="I23" s="16"/>
      <c r="J23" s="15">
        <f t="shared" si="0"/>
        <v>0</v>
      </c>
      <c r="K23" s="15"/>
    </row>
    <row r="24" s="1" customFormat="1" ht="110" customHeight="1" spans="1:11">
      <c r="A24" s="14">
        <v>22</v>
      </c>
      <c r="B24" s="15" t="s">
        <v>55</v>
      </c>
      <c r="C24" s="15" t="str">
        <f>_xlfn.DISPIMG("ID_FF80A3649C7448F9BAC562F40B3CA6CD",1)</f>
        <v>=DISPIMG("ID_FF80A3649C7448F9BAC562F40B3CA6CD",1)</v>
      </c>
      <c r="D24" s="26" t="s">
        <v>67</v>
      </c>
      <c r="E24" s="28" t="s">
        <v>31</v>
      </c>
      <c r="F24" s="21" t="s">
        <v>68</v>
      </c>
      <c r="G24" s="16" t="s">
        <v>20</v>
      </c>
      <c r="H24" s="16">
        <v>169</v>
      </c>
      <c r="I24" s="16"/>
      <c r="J24" s="15">
        <f t="shared" si="0"/>
        <v>0</v>
      </c>
      <c r="K24" s="15"/>
    </row>
    <row r="25" customFormat="1" ht="110" customHeight="1" spans="1:11">
      <c r="A25" s="14">
        <v>23</v>
      </c>
      <c r="B25" s="15" t="s">
        <v>69</v>
      </c>
      <c r="C25" s="19" t="str">
        <f>_xlfn.DISPIMG("ID_BEAAD9BB0A364A48B55924C8BDFE6195",1)</f>
        <v>=DISPIMG("ID_BEAAD9BB0A364A48B55924C8BDFE6195",1)</v>
      </c>
      <c r="D25" s="16" t="s">
        <v>70</v>
      </c>
      <c r="E25" s="16" t="s">
        <v>71</v>
      </c>
      <c r="F25" s="17" t="s">
        <v>72</v>
      </c>
      <c r="G25" s="16" t="s">
        <v>20</v>
      </c>
      <c r="H25" s="16">
        <v>81</v>
      </c>
      <c r="I25" s="16"/>
      <c r="J25" s="15">
        <f t="shared" si="0"/>
        <v>0</v>
      </c>
      <c r="K25" s="15"/>
    </row>
    <row r="26" customFormat="1" ht="110" customHeight="1" spans="1:11">
      <c r="A26" s="14">
        <v>24</v>
      </c>
      <c r="B26" s="15" t="s">
        <v>69</v>
      </c>
      <c r="C26" s="15" t="str">
        <f>_xlfn.DISPIMG("ID_A33140AFDF96445C9468227417CF8946",1)</f>
        <v>=DISPIMG("ID_A33140AFDF96445C9468227417CF8946",1)</v>
      </c>
      <c r="D26" s="16" t="s">
        <v>73</v>
      </c>
      <c r="E26" s="16" t="s">
        <v>31</v>
      </c>
      <c r="F26" s="18" t="s">
        <v>74</v>
      </c>
      <c r="G26" s="16" t="s">
        <v>20</v>
      </c>
      <c r="H26" s="16">
        <v>490</v>
      </c>
      <c r="I26" s="16"/>
      <c r="J26" s="15">
        <f t="shared" si="0"/>
        <v>0</v>
      </c>
      <c r="K26" s="15"/>
    </row>
    <row r="27" customFormat="1" ht="110" customHeight="1" spans="1:11">
      <c r="A27" s="14">
        <v>25</v>
      </c>
      <c r="B27" s="15" t="s">
        <v>69</v>
      </c>
      <c r="C27" s="16" t="str">
        <f>_xlfn.DISPIMG("ID_E8EEA6CE540348FEBF8D7B209061D1C5",1)</f>
        <v>=DISPIMG("ID_E8EEA6CE540348FEBF8D7B209061D1C5",1)</v>
      </c>
      <c r="D27" s="28" t="s">
        <v>75</v>
      </c>
      <c r="E27" s="28" t="s">
        <v>38</v>
      </c>
      <c r="F27" s="21" t="s">
        <v>76</v>
      </c>
      <c r="G27" s="16" t="s">
        <v>15</v>
      </c>
      <c r="H27" s="16">
        <v>238</v>
      </c>
      <c r="I27" s="16"/>
      <c r="J27" s="15">
        <f t="shared" si="0"/>
        <v>0</v>
      </c>
      <c r="K27" s="15"/>
    </row>
    <row r="28" customFormat="1" ht="110" customHeight="1" spans="1:11">
      <c r="A28" s="14">
        <v>26</v>
      </c>
      <c r="B28" s="15" t="s">
        <v>69</v>
      </c>
      <c r="C28" s="16" t="str">
        <f>_xlfn.DISPIMG("ID_87417E0E758A4AF8B9CB5CA6FCEC7259",1)</f>
        <v>=DISPIMG("ID_87417E0E758A4AF8B9CB5CA6FCEC7259",1)</v>
      </c>
      <c r="D28" s="15" t="s">
        <v>77</v>
      </c>
      <c r="E28" s="15" t="s">
        <v>78</v>
      </c>
      <c r="F28" s="21" t="s">
        <v>76</v>
      </c>
      <c r="G28" s="16" t="s">
        <v>15</v>
      </c>
      <c r="H28" s="16">
        <v>5</v>
      </c>
      <c r="I28" s="16"/>
      <c r="J28" s="15">
        <f t="shared" si="0"/>
        <v>0</v>
      </c>
      <c r="K28" s="15"/>
    </row>
    <row r="29" customFormat="1" ht="110" customHeight="1" spans="1:11">
      <c r="A29" s="14">
        <v>27</v>
      </c>
      <c r="B29" s="15" t="s">
        <v>79</v>
      </c>
      <c r="C29" s="15" t="str">
        <f>_xlfn.DISPIMG("ID_618F5D09549748B7970C2ED349DDE89F",1)</f>
        <v>=DISPIMG("ID_618F5D09549748B7970C2ED349DDE89F",1)</v>
      </c>
      <c r="D29" s="16" t="s">
        <v>80</v>
      </c>
      <c r="E29" s="16" t="s">
        <v>81</v>
      </c>
      <c r="F29" s="18" t="s">
        <v>82</v>
      </c>
      <c r="G29" s="16" t="s">
        <v>20</v>
      </c>
      <c r="H29" s="16">
        <v>3</v>
      </c>
      <c r="I29" s="16"/>
      <c r="J29" s="15">
        <f t="shared" si="0"/>
        <v>0</v>
      </c>
      <c r="K29" s="15"/>
    </row>
    <row r="30" customFormat="1" ht="110" customHeight="1" spans="1:11">
      <c r="A30" s="14">
        <v>28</v>
      </c>
      <c r="B30" s="15" t="s">
        <v>83</v>
      </c>
      <c r="C30" s="19" t="str">
        <f>_xlfn.DISPIMG("ID_02DEC1A3E2D64F12B353F9329A366636",1)</f>
        <v>=DISPIMG("ID_02DEC1A3E2D64F12B353F9329A366636",1)</v>
      </c>
      <c r="D30" s="26" t="s">
        <v>37</v>
      </c>
      <c r="E30" s="26" t="s">
        <v>84</v>
      </c>
      <c r="F30" s="21" t="s">
        <v>60</v>
      </c>
      <c r="G30" s="16" t="s">
        <v>15</v>
      </c>
      <c r="H30" s="16">
        <v>1</v>
      </c>
      <c r="I30" s="16"/>
      <c r="J30" s="15">
        <f t="shared" si="0"/>
        <v>0</v>
      </c>
      <c r="K30" s="15"/>
    </row>
    <row r="31" customFormat="1" ht="110" customHeight="1" spans="1:11">
      <c r="A31" s="14">
        <v>29</v>
      </c>
      <c r="B31" s="15" t="s">
        <v>83</v>
      </c>
      <c r="C31" s="19"/>
      <c r="D31" s="26" t="s">
        <v>37</v>
      </c>
      <c r="E31" s="26" t="s">
        <v>85</v>
      </c>
      <c r="F31" s="21"/>
      <c r="G31" s="16" t="s">
        <v>15</v>
      </c>
      <c r="H31" s="16">
        <v>1</v>
      </c>
      <c r="I31" s="16"/>
      <c r="J31" s="15">
        <f t="shared" si="0"/>
        <v>0</v>
      </c>
      <c r="K31" s="15"/>
    </row>
    <row r="32" customFormat="1" ht="110" customHeight="1" spans="1:11">
      <c r="A32" s="14">
        <v>30</v>
      </c>
      <c r="B32" s="15" t="s">
        <v>83</v>
      </c>
      <c r="C32" s="19"/>
      <c r="D32" s="26" t="s">
        <v>37</v>
      </c>
      <c r="E32" s="26" t="s">
        <v>86</v>
      </c>
      <c r="F32" s="21"/>
      <c r="G32" s="16" t="s">
        <v>15</v>
      </c>
      <c r="H32" s="16">
        <v>1</v>
      </c>
      <c r="I32" s="16"/>
      <c r="J32" s="15">
        <f t="shared" si="0"/>
        <v>0</v>
      </c>
      <c r="K32" s="15"/>
    </row>
    <row r="33" customFormat="1" ht="110" customHeight="1" spans="1:11">
      <c r="A33" s="14">
        <v>31</v>
      </c>
      <c r="B33" s="15" t="s">
        <v>83</v>
      </c>
      <c r="C33" s="19"/>
      <c r="D33" s="26" t="s">
        <v>37</v>
      </c>
      <c r="E33" s="26" t="s">
        <v>87</v>
      </c>
      <c r="F33" s="21"/>
      <c r="G33" s="16" t="s">
        <v>15</v>
      </c>
      <c r="H33" s="16">
        <v>1</v>
      </c>
      <c r="I33" s="16"/>
      <c r="J33" s="15">
        <f t="shared" si="0"/>
        <v>0</v>
      </c>
      <c r="K33" s="15"/>
    </row>
    <row r="34" customFormat="1" ht="110" customHeight="1" spans="1:11">
      <c r="A34" s="14">
        <v>32</v>
      </c>
      <c r="B34" s="15" t="s">
        <v>83</v>
      </c>
      <c r="C34" s="27" t="str">
        <f>_xlfn.DISPIMG("ID_A8746692A78B4C03A4D2CF1B4F0209BE",1)</f>
        <v>=DISPIMG("ID_A8746692A78B4C03A4D2CF1B4F0209BE",1)</v>
      </c>
      <c r="D34" s="28" t="s">
        <v>61</v>
      </c>
      <c r="E34" s="26" t="s">
        <v>88</v>
      </c>
      <c r="F34" s="29" t="s">
        <v>63</v>
      </c>
      <c r="G34" s="16" t="s">
        <v>15</v>
      </c>
      <c r="H34" s="16">
        <v>8</v>
      </c>
      <c r="I34" s="16"/>
      <c r="J34" s="15">
        <f t="shared" si="0"/>
        <v>0</v>
      </c>
      <c r="K34" s="15"/>
    </row>
    <row r="35" customFormat="1" ht="110" customHeight="1" spans="1:11">
      <c r="A35" s="14">
        <v>33</v>
      </c>
      <c r="B35" s="22" t="s">
        <v>89</v>
      </c>
      <c r="C35" s="22" t="str">
        <f>_xlfn.DISPIMG("ID_620A7A21EC484E939698D5C7F28B5DBC",1)</f>
        <v>=DISPIMG("ID_620A7A21EC484E939698D5C7F28B5DBC",1)</v>
      </c>
      <c r="D35" s="24" t="s">
        <v>90</v>
      </c>
      <c r="E35" s="16" t="s">
        <v>91</v>
      </c>
      <c r="F35" s="18" t="s">
        <v>92</v>
      </c>
      <c r="G35" s="16" t="s">
        <v>20</v>
      </c>
      <c r="H35" s="16">
        <v>8</v>
      </c>
      <c r="I35" s="16"/>
      <c r="J35" s="15">
        <f t="shared" si="0"/>
        <v>0</v>
      </c>
      <c r="K35" s="15"/>
    </row>
    <row r="36" customFormat="1" ht="110" customHeight="1" spans="1:11">
      <c r="A36" s="14">
        <v>34</v>
      </c>
      <c r="B36" s="22" t="s">
        <v>93</v>
      </c>
      <c r="C36" s="30" t="str">
        <f>_xlfn.DISPIMG("ID_7DA7E2308E8142A496980E4B29AD7721",1)</f>
        <v>=DISPIMG("ID_7DA7E2308E8142A496980E4B29AD7721",1)</v>
      </c>
      <c r="D36" s="26" t="s">
        <v>94</v>
      </c>
      <c r="E36" s="26" t="s">
        <v>95</v>
      </c>
      <c r="F36" s="21" t="s">
        <v>96</v>
      </c>
      <c r="G36" s="16" t="s">
        <v>20</v>
      </c>
      <c r="H36" s="16">
        <v>1</v>
      </c>
      <c r="I36" s="16"/>
      <c r="J36" s="15">
        <f t="shared" ref="J36:J62" si="1">H36*I36</f>
        <v>0</v>
      </c>
      <c r="K36" s="15"/>
    </row>
    <row r="37" customFormat="1" ht="110" customHeight="1" spans="1:11">
      <c r="A37" s="14">
        <v>35</v>
      </c>
      <c r="B37" s="31" t="s">
        <v>97</v>
      </c>
      <c r="C37" s="19" t="str">
        <f>_xlfn.DISPIMG("ID_4358FC99EE214ACB9982071D4545CE4F",1)</f>
        <v>=DISPIMG("ID_4358FC99EE214ACB9982071D4545CE4F",1)</v>
      </c>
      <c r="D37" s="32" t="s">
        <v>98</v>
      </c>
      <c r="E37" s="19" t="s">
        <v>99</v>
      </c>
      <c r="F37" s="18" t="s">
        <v>100</v>
      </c>
      <c r="G37" s="19" t="s">
        <v>20</v>
      </c>
      <c r="H37" s="19">
        <v>1</v>
      </c>
      <c r="I37" s="19"/>
      <c r="J37" s="15">
        <f t="shared" si="1"/>
        <v>0</v>
      </c>
      <c r="K37" s="30"/>
    </row>
    <row r="38" customFormat="1" ht="110" customHeight="1" spans="1:11">
      <c r="A38" s="14">
        <v>36</v>
      </c>
      <c r="B38" s="31" t="s">
        <v>97</v>
      </c>
      <c r="C38" s="31" t="str">
        <f>_xlfn.DISPIMG("ID_3377F5EFFC634F7B87710432317B379B",1)</f>
        <v>=DISPIMG("ID_3377F5EFFC634F7B87710432317B379B",1)</v>
      </c>
      <c r="D38" s="32" t="s">
        <v>101</v>
      </c>
      <c r="E38" s="19" t="s">
        <v>45</v>
      </c>
      <c r="F38" s="18" t="s">
        <v>102</v>
      </c>
      <c r="G38" s="19" t="s">
        <v>20</v>
      </c>
      <c r="H38" s="19">
        <v>220</v>
      </c>
      <c r="I38" s="19"/>
      <c r="J38" s="15">
        <f t="shared" si="1"/>
        <v>0</v>
      </c>
      <c r="K38" s="30"/>
    </row>
    <row r="39" customFormat="1" ht="110" customHeight="1" spans="1:11">
      <c r="A39" s="14">
        <v>37</v>
      </c>
      <c r="B39" s="31" t="s">
        <v>97</v>
      </c>
      <c r="C39" s="15" t="str">
        <f>_xlfn.DISPIMG("ID_4729E6F080C54F9E91E3CF170F02AE2D",1)</f>
        <v>=DISPIMG("ID_4729E6F080C54F9E91E3CF170F02AE2D",1)</v>
      </c>
      <c r="D39" s="15" t="s">
        <v>103</v>
      </c>
      <c r="E39" s="15" t="s">
        <v>104</v>
      </c>
      <c r="F39" s="17" t="s">
        <v>105</v>
      </c>
      <c r="G39" s="16" t="s">
        <v>15</v>
      </c>
      <c r="H39" s="16">
        <v>1</v>
      </c>
      <c r="I39" s="16"/>
      <c r="J39" s="15">
        <f t="shared" si="1"/>
        <v>0</v>
      </c>
      <c r="K39" s="22"/>
    </row>
    <row r="40" customFormat="1" ht="110" customHeight="1" spans="1:11">
      <c r="A40" s="14">
        <v>38</v>
      </c>
      <c r="B40" s="22" t="s">
        <v>106</v>
      </c>
      <c r="C40" s="22" t="str">
        <f>_xlfn.DISPIMG("ID_F1A37143F0F34323B0DEEF6219158F04",1)</f>
        <v>=DISPIMG("ID_F1A37143F0F34323B0DEEF6219158F04",1)</v>
      </c>
      <c r="D40" s="24" t="s">
        <v>90</v>
      </c>
      <c r="E40" s="16" t="s">
        <v>107</v>
      </c>
      <c r="F40" s="18" t="s">
        <v>92</v>
      </c>
      <c r="G40" s="16" t="s">
        <v>20</v>
      </c>
      <c r="H40" s="16">
        <v>18</v>
      </c>
      <c r="I40" s="16"/>
      <c r="J40" s="15">
        <f t="shared" si="1"/>
        <v>0</v>
      </c>
      <c r="K40" s="15"/>
    </row>
    <row r="41" customFormat="1" ht="110" customHeight="1" spans="1:11">
      <c r="A41" s="14">
        <v>39</v>
      </c>
      <c r="B41" s="22" t="s">
        <v>106</v>
      </c>
      <c r="C41" s="22"/>
      <c r="D41" s="24" t="s">
        <v>90</v>
      </c>
      <c r="E41" s="16" t="s">
        <v>108</v>
      </c>
      <c r="F41" s="18"/>
      <c r="G41" s="16" t="s">
        <v>20</v>
      </c>
      <c r="H41" s="16">
        <v>2</v>
      </c>
      <c r="I41" s="16"/>
      <c r="J41" s="15">
        <f t="shared" si="1"/>
        <v>0</v>
      </c>
      <c r="K41" s="15"/>
    </row>
    <row r="42" customFormat="1" ht="110" customHeight="1" spans="1:11">
      <c r="A42" s="14">
        <v>40</v>
      </c>
      <c r="B42" s="22" t="s">
        <v>106</v>
      </c>
      <c r="C42" s="22"/>
      <c r="D42" s="24" t="s">
        <v>90</v>
      </c>
      <c r="E42" s="16" t="s">
        <v>109</v>
      </c>
      <c r="F42" s="18"/>
      <c r="G42" s="16" t="s">
        <v>20</v>
      </c>
      <c r="H42" s="16">
        <v>25</v>
      </c>
      <c r="I42" s="16"/>
      <c r="J42" s="15">
        <f t="shared" si="1"/>
        <v>0</v>
      </c>
      <c r="K42" s="15"/>
    </row>
    <row r="43" customFormat="1" ht="110" customHeight="1" spans="1:11">
      <c r="A43" s="14">
        <v>41</v>
      </c>
      <c r="B43" s="22" t="s">
        <v>110</v>
      </c>
      <c r="C43" s="15" t="str">
        <f>_xlfn.DISPIMG("ID_07D5BA7374B5496FB3EFA3AFC0C111D1",1)</f>
        <v>=DISPIMG("ID_07D5BA7374B5496FB3EFA3AFC0C111D1",1)</v>
      </c>
      <c r="D43" s="16" t="s">
        <v>111</v>
      </c>
      <c r="E43" s="15" t="s">
        <v>31</v>
      </c>
      <c r="F43" s="18" t="s">
        <v>112</v>
      </c>
      <c r="G43" s="16" t="s">
        <v>20</v>
      </c>
      <c r="H43" s="16">
        <v>14</v>
      </c>
      <c r="I43" s="16"/>
      <c r="J43" s="15">
        <f t="shared" si="1"/>
        <v>0</v>
      </c>
      <c r="K43" s="15"/>
    </row>
    <row r="44" customFormat="1" ht="110" customHeight="1" spans="1:11">
      <c r="A44" s="14">
        <v>42</v>
      </c>
      <c r="B44" s="22" t="s">
        <v>110</v>
      </c>
      <c r="C44" s="15" t="str">
        <f>_xlfn.DISPIMG("ID_012542F0974244789C17A1FF38204BD0",1)</f>
        <v>=DISPIMG("ID_012542F0974244789C17A1FF38204BD0",1)</v>
      </c>
      <c r="D44" s="16" t="s">
        <v>113</v>
      </c>
      <c r="E44" s="16" t="s">
        <v>114</v>
      </c>
      <c r="F44" s="18" t="s">
        <v>115</v>
      </c>
      <c r="G44" s="16" t="s">
        <v>20</v>
      </c>
      <c r="H44" s="16">
        <v>8</v>
      </c>
      <c r="I44" s="16"/>
      <c r="J44" s="15">
        <f t="shared" si="1"/>
        <v>0</v>
      </c>
      <c r="K44" s="15"/>
    </row>
    <row r="45" customFormat="1" ht="110" customHeight="1" spans="1:11">
      <c r="A45" s="14">
        <v>43</v>
      </c>
      <c r="B45" s="22" t="s">
        <v>110</v>
      </c>
      <c r="C45" s="15" t="str">
        <f>_xlfn.DISPIMG("ID_14694AE5944F44439D12A695D4A644D5",1)</f>
        <v>=DISPIMG("ID_14694AE5944F44439D12A695D4A644D5",1)</v>
      </c>
      <c r="D45" s="16" t="s">
        <v>116</v>
      </c>
      <c r="E45" s="16" t="s">
        <v>117</v>
      </c>
      <c r="F45" s="18"/>
      <c r="G45" s="16" t="s">
        <v>20</v>
      </c>
      <c r="H45" s="16">
        <v>7</v>
      </c>
      <c r="I45" s="16"/>
      <c r="J45" s="15">
        <f t="shared" si="1"/>
        <v>0</v>
      </c>
      <c r="K45" s="15"/>
    </row>
    <row r="46" customFormat="1" ht="110" customHeight="1" spans="1:11">
      <c r="A46" s="14">
        <v>44</v>
      </c>
      <c r="B46" s="22" t="s">
        <v>110</v>
      </c>
      <c r="C46" s="16" t="str">
        <f>_xlfn.DISPIMG("ID_2F2E04855A9245329606C24F5A395DC4",1)</f>
        <v>=DISPIMG("ID_2F2E04855A9245329606C24F5A395DC4",1)</v>
      </c>
      <c r="D46" s="15" t="s">
        <v>118</v>
      </c>
      <c r="E46" s="15" t="s">
        <v>119</v>
      </c>
      <c r="F46" s="21" t="s">
        <v>120</v>
      </c>
      <c r="G46" s="16" t="s">
        <v>20</v>
      </c>
      <c r="H46" s="16">
        <v>1</v>
      </c>
      <c r="I46" s="16"/>
      <c r="J46" s="15">
        <f t="shared" si="1"/>
        <v>0</v>
      </c>
      <c r="K46" s="15"/>
    </row>
    <row r="47" s="2" customFormat="1" ht="110" customHeight="1" spans="1:12">
      <c r="A47" s="14">
        <v>45</v>
      </c>
      <c r="B47" s="15"/>
      <c r="C47" s="15" t="str">
        <f>_xlfn.DISPIMG("ID_6D34CE89A5ED44E2BEFB95C83D2F76D8",1)</f>
        <v>=DISPIMG("ID_6D34CE89A5ED44E2BEFB95C83D2F76D8",1)</v>
      </c>
      <c r="D47" s="16" t="s">
        <v>33</v>
      </c>
      <c r="E47" s="16" t="s">
        <v>121</v>
      </c>
      <c r="F47" s="33" t="s">
        <v>35</v>
      </c>
      <c r="G47" s="16" t="s">
        <v>15</v>
      </c>
      <c r="H47" s="16">
        <v>1</v>
      </c>
      <c r="I47" s="15"/>
      <c r="J47" s="15">
        <f t="shared" si="1"/>
        <v>0</v>
      </c>
      <c r="K47" s="15"/>
      <c r="L47" s="40"/>
    </row>
    <row r="48" customFormat="1" ht="110" customHeight="1" spans="1:11">
      <c r="A48" s="14">
        <v>46</v>
      </c>
      <c r="B48" s="22" t="s">
        <v>122</v>
      </c>
      <c r="C48" s="22" t="str">
        <f>_xlfn.DISPIMG("ID_DDE9BF8A39524CB4A058B2720801BDDE",1)</f>
        <v>=DISPIMG("ID_DDE9BF8A39524CB4A058B2720801BDDE",1)</v>
      </c>
      <c r="D48" s="24" t="s">
        <v>90</v>
      </c>
      <c r="E48" s="16" t="s">
        <v>123</v>
      </c>
      <c r="F48" s="18" t="s">
        <v>124</v>
      </c>
      <c r="G48" s="16" t="s">
        <v>20</v>
      </c>
      <c r="H48" s="16">
        <v>2</v>
      </c>
      <c r="I48" s="16"/>
      <c r="J48" s="15">
        <f t="shared" si="1"/>
        <v>0</v>
      </c>
      <c r="K48" s="15"/>
    </row>
    <row r="49" customFormat="1" ht="110" customHeight="1" spans="1:11">
      <c r="A49" s="14">
        <v>47</v>
      </c>
      <c r="B49" s="22" t="s">
        <v>122</v>
      </c>
      <c r="C49" s="22" t="str">
        <f>_xlfn.DISPIMG("ID_F603130868C3463AB0B99428C6266C63",1)</f>
        <v>=DISPIMG("ID_F603130868C3463AB0B99428C6266C63",1)</v>
      </c>
      <c r="D49" s="16" t="s">
        <v>125</v>
      </c>
      <c r="E49" s="16" t="s">
        <v>31</v>
      </c>
      <c r="F49" s="18" t="s">
        <v>126</v>
      </c>
      <c r="G49" s="16" t="s">
        <v>20</v>
      </c>
      <c r="H49" s="16">
        <v>10</v>
      </c>
      <c r="I49" s="16"/>
      <c r="J49" s="15">
        <f t="shared" si="1"/>
        <v>0</v>
      </c>
      <c r="K49" s="15"/>
    </row>
    <row r="50" customFormat="1" ht="110" customHeight="1" spans="1:11">
      <c r="A50" s="14">
        <v>48</v>
      </c>
      <c r="B50" s="22" t="s">
        <v>127</v>
      </c>
      <c r="C50" s="22" t="str">
        <f>_xlfn.DISPIMG("ID_23B9071F1B664EC58629E13C0C5BEB71",1)</f>
        <v>=DISPIMG("ID_23B9071F1B664EC58629E13C0C5BEB71",1)</v>
      </c>
      <c r="D50" s="24" t="s">
        <v>90</v>
      </c>
      <c r="E50" s="16" t="s">
        <v>128</v>
      </c>
      <c r="F50" s="18" t="s">
        <v>129</v>
      </c>
      <c r="G50" s="16" t="s">
        <v>20</v>
      </c>
      <c r="H50" s="16">
        <v>2</v>
      </c>
      <c r="I50" s="16"/>
      <c r="J50" s="15">
        <f t="shared" si="1"/>
        <v>0</v>
      </c>
      <c r="K50" s="15"/>
    </row>
    <row r="51" customFormat="1" ht="110" customHeight="1" spans="1:11">
      <c r="A51" s="14">
        <v>49</v>
      </c>
      <c r="B51" s="22" t="s">
        <v>127</v>
      </c>
      <c r="C51" s="22"/>
      <c r="D51" s="24" t="s">
        <v>90</v>
      </c>
      <c r="E51" s="16" t="s">
        <v>130</v>
      </c>
      <c r="F51" s="18"/>
      <c r="G51" s="16" t="s">
        <v>20</v>
      </c>
      <c r="H51" s="16">
        <v>4</v>
      </c>
      <c r="I51" s="16"/>
      <c r="J51" s="15">
        <f t="shared" si="1"/>
        <v>0</v>
      </c>
      <c r="K51" s="15"/>
    </row>
    <row r="52" customFormat="1" ht="110" customHeight="1" spans="1:11">
      <c r="A52" s="14">
        <v>50</v>
      </c>
      <c r="B52" s="22" t="s">
        <v>127</v>
      </c>
      <c r="C52" s="16" t="str">
        <f>_xlfn.DISPIMG("ID_FCC9EE960703494DBA0A4E0EACFB9934",1)</f>
        <v>=DISPIMG("ID_FCC9EE960703494DBA0A4E0EACFB9934",1)</v>
      </c>
      <c r="D52" s="24" t="s">
        <v>131</v>
      </c>
      <c r="E52" s="16" t="s">
        <v>132</v>
      </c>
      <c r="F52" s="18" t="s">
        <v>129</v>
      </c>
      <c r="G52" s="16" t="s">
        <v>20</v>
      </c>
      <c r="H52" s="16">
        <v>1</v>
      </c>
      <c r="I52" s="16"/>
      <c r="J52" s="15">
        <f t="shared" si="1"/>
        <v>0</v>
      </c>
      <c r="K52" s="15"/>
    </row>
    <row r="53" customFormat="1" ht="110" customHeight="1" spans="1:11">
      <c r="A53" s="14">
        <v>51</v>
      </c>
      <c r="B53" s="22" t="s">
        <v>127</v>
      </c>
      <c r="C53" s="16" t="str">
        <f>_xlfn.DISPIMG("ID_CEBA886A3B5949B4A24C726FA2202A42",1)</f>
        <v>=DISPIMG("ID_CEBA886A3B5949B4A24C726FA2202A42",1)</v>
      </c>
      <c r="D53" s="24" t="s">
        <v>133</v>
      </c>
      <c r="E53" s="16" t="s">
        <v>134</v>
      </c>
      <c r="F53" s="18" t="s">
        <v>129</v>
      </c>
      <c r="G53" s="16" t="s">
        <v>20</v>
      </c>
      <c r="H53" s="16">
        <v>1</v>
      </c>
      <c r="I53" s="16"/>
      <c r="J53" s="15">
        <f t="shared" si="1"/>
        <v>0</v>
      </c>
      <c r="K53" s="15"/>
    </row>
    <row r="54" customFormat="1" ht="110" customHeight="1" spans="1:11">
      <c r="A54" s="14">
        <v>52</v>
      </c>
      <c r="B54" s="22" t="s">
        <v>127</v>
      </c>
      <c r="C54" s="22" t="str">
        <f>_xlfn.DISPIMG("ID_E84BB74FDC7A4936B96197256092C226",1)</f>
        <v>=DISPIMG("ID_E84BB74FDC7A4936B96197256092C226",1)</v>
      </c>
      <c r="D54" s="24" t="s">
        <v>135</v>
      </c>
      <c r="E54" s="16" t="s">
        <v>31</v>
      </c>
      <c r="F54" s="18" t="s">
        <v>136</v>
      </c>
      <c r="G54" s="16" t="s">
        <v>20</v>
      </c>
      <c r="H54" s="16">
        <v>9</v>
      </c>
      <c r="I54" s="16"/>
      <c r="J54" s="15">
        <f t="shared" si="1"/>
        <v>0</v>
      </c>
      <c r="K54" s="15"/>
    </row>
    <row r="55" customFormat="1" ht="110" customHeight="1" spans="1:11">
      <c r="A55" s="14">
        <v>53</v>
      </c>
      <c r="B55" s="22" t="s">
        <v>127</v>
      </c>
      <c r="C55" s="15" t="str">
        <f>_xlfn.DISPIMG("ID_76E419E817A94E6B86DC91FC44B37D24",1)</f>
        <v>=DISPIMG("ID_76E419E817A94E6B86DC91FC44B37D24",1)</v>
      </c>
      <c r="D55" s="24" t="s">
        <v>137</v>
      </c>
      <c r="E55" s="16" t="s">
        <v>31</v>
      </c>
      <c r="F55" s="17" t="s">
        <v>138</v>
      </c>
      <c r="G55" s="16" t="s">
        <v>20</v>
      </c>
      <c r="H55" s="16">
        <v>508</v>
      </c>
      <c r="I55" s="16"/>
      <c r="J55" s="15">
        <f t="shared" si="1"/>
        <v>0</v>
      </c>
      <c r="K55" s="15"/>
    </row>
    <row r="56" customFormat="1" ht="110" customHeight="1" spans="1:12">
      <c r="A56" s="14">
        <v>54</v>
      </c>
      <c r="B56" s="30" t="s">
        <v>139</v>
      </c>
      <c r="C56" s="19" t="str">
        <f>_xlfn.DISPIMG("ID_BE821443A9074FC89C23B3C84D3DA7DA",1)</f>
        <v>=DISPIMG("ID_BE821443A9074FC89C23B3C84D3DA7DA",1)</v>
      </c>
      <c r="D56" s="15" t="s">
        <v>27</v>
      </c>
      <c r="E56" s="15" t="s">
        <v>140</v>
      </c>
      <c r="F56" s="17" t="s">
        <v>29</v>
      </c>
      <c r="G56" s="19" t="s">
        <v>20</v>
      </c>
      <c r="H56" s="19">
        <v>40</v>
      </c>
      <c r="I56" s="30"/>
      <c r="J56" s="15">
        <f t="shared" si="1"/>
        <v>0</v>
      </c>
      <c r="K56" s="30"/>
      <c r="L56" s="1"/>
    </row>
    <row r="57" customFormat="1" ht="110" customHeight="1" spans="1:12">
      <c r="A57" s="14">
        <v>55</v>
      </c>
      <c r="B57" s="30" t="s">
        <v>139</v>
      </c>
      <c r="C57" s="15" t="str">
        <f>_xlfn.DISPIMG("ID_6D34CE89A5ED44E2BEFB95C83D2F76D8",1)</f>
        <v>=DISPIMG("ID_6D34CE89A5ED44E2BEFB95C83D2F76D8",1)</v>
      </c>
      <c r="D57" s="16" t="s">
        <v>33</v>
      </c>
      <c r="E57" s="16" t="s">
        <v>50</v>
      </c>
      <c r="F57" s="33" t="s">
        <v>35</v>
      </c>
      <c r="G57" s="16" t="s">
        <v>15</v>
      </c>
      <c r="H57" s="19">
        <v>8</v>
      </c>
      <c r="I57" s="30"/>
      <c r="J57" s="15">
        <f t="shared" si="1"/>
        <v>0</v>
      </c>
      <c r="K57" s="30"/>
      <c r="L57" s="1"/>
    </row>
    <row r="58" customFormat="1" ht="110" customHeight="1" spans="1:12">
      <c r="A58" s="14">
        <v>56</v>
      </c>
      <c r="B58" s="15" t="s">
        <v>141</v>
      </c>
      <c r="C58" s="19" t="str">
        <f>_xlfn.DISPIMG("ID_180E533C7C714797809CA64BF0B8BBF3",1)</f>
        <v>=DISPIMG("ID_180E533C7C714797809CA64BF0B8BBF3",1)</v>
      </c>
      <c r="D58" s="15" t="s">
        <v>142</v>
      </c>
      <c r="E58" s="15" t="s">
        <v>143</v>
      </c>
      <c r="F58" s="17" t="s">
        <v>14</v>
      </c>
      <c r="G58" s="16" t="s">
        <v>15</v>
      </c>
      <c r="H58" s="19">
        <v>8</v>
      </c>
      <c r="I58" s="30"/>
      <c r="J58" s="15">
        <f t="shared" si="1"/>
        <v>0</v>
      </c>
      <c r="K58" s="30"/>
      <c r="L58" s="1"/>
    </row>
    <row r="59" customFormat="1" ht="110" customHeight="1" spans="1:12">
      <c r="A59" s="14">
        <v>57</v>
      </c>
      <c r="B59" s="15" t="s">
        <v>141</v>
      </c>
      <c r="C59" s="19"/>
      <c r="D59" s="15" t="s">
        <v>142</v>
      </c>
      <c r="E59" s="15" t="s">
        <v>144</v>
      </c>
      <c r="F59" s="17"/>
      <c r="G59" s="16" t="s">
        <v>15</v>
      </c>
      <c r="H59" s="19">
        <v>8</v>
      </c>
      <c r="I59" s="30"/>
      <c r="J59" s="15">
        <f t="shared" si="1"/>
        <v>0</v>
      </c>
      <c r="K59" s="30"/>
      <c r="L59" s="1"/>
    </row>
    <row r="60" customFormat="1" ht="110" customHeight="1" spans="1:12">
      <c r="A60" s="14">
        <v>58</v>
      </c>
      <c r="B60" s="15" t="s">
        <v>145</v>
      </c>
      <c r="C60" s="19" t="str">
        <f>_xlfn.DISPIMG("ID_180E533C7C714797809CA64BF0B8BBF3",1)</f>
        <v>=DISPIMG("ID_180E533C7C714797809CA64BF0B8BBF3",1)</v>
      </c>
      <c r="D60" s="15" t="s">
        <v>142</v>
      </c>
      <c r="E60" s="15" t="s">
        <v>146</v>
      </c>
      <c r="F60" s="17" t="s">
        <v>14</v>
      </c>
      <c r="G60" s="16" t="s">
        <v>15</v>
      </c>
      <c r="H60" s="19">
        <v>8</v>
      </c>
      <c r="I60" s="30"/>
      <c r="J60" s="15">
        <f t="shared" si="1"/>
        <v>0</v>
      </c>
      <c r="K60" s="30"/>
      <c r="L60" s="1"/>
    </row>
    <row r="61" customFormat="1" ht="110" customHeight="1" spans="1:12">
      <c r="A61" s="14">
        <v>59</v>
      </c>
      <c r="B61" s="15" t="s">
        <v>145</v>
      </c>
      <c r="C61" s="19"/>
      <c r="D61" s="15" t="s">
        <v>142</v>
      </c>
      <c r="E61" s="15" t="s">
        <v>147</v>
      </c>
      <c r="F61" s="17"/>
      <c r="G61" s="16" t="s">
        <v>15</v>
      </c>
      <c r="H61" s="19">
        <v>8</v>
      </c>
      <c r="I61" s="30"/>
      <c r="J61" s="15">
        <f t="shared" si="1"/>
        <v>0</v>
      </c>
      <c r="K61" s="30"/>
      <c r="L61" s="1"/>
    </row>
    <row r="62" customFormat="1" ht="110" customHeight="1" spans="1:12">
      <c r="A62" s="14">
        <v>60</v>
      </c>
      <c r="B62" s="15" t="s">
        <v>148</v>
      </c>
      <c r="C62" s="22" t="str">
        <f>_xlfn.DISPIMG("ID_43D641FCC02147C3830C3119C136189D",1)</f>
        <v>=DISPIMG("ID_43D641FCC02147C3830C3119C136189D",1)</v>
      </c>
      <c r="D62" s="16" t="s">
        <v>149</v>
      </c>
      <c r="E62" s="16" t="s">
        <v>150</v>
      </c>
      <c r="F62" s="18" t="s">
        <v>151</v>
      </c>
      <c r="G62" s="19" t="s">
        <v>20</v>
      </c>
      <c r="H62" s="19">
        <v>18</v>
      </c>
      <c r="I62" s="30"/>
      <c r="J62" s="15">
        <f t="shared" si="1"/>
        <v>0</v>
      </c>
      <c r="K62" s="30"/>
      <c r="L62" s="1"/>
    </row>
    <row r="63" customFormat="1" ht="110" customHeight="1" spans="1:12">
      <c r="A63" s="5"/>
      <c r="B63" s="34" t="s">
        <v>148</v>
      </c>
      <c r="C63" s="35" t="str">
        <f>_xlfn.DISPIMG("ID_5180DF90DB2D4DFA84086870981830B8",1)</f>
        <v>=DISPIMG("ID_5180DF90DB2D4DFA84086870981830B8",1)</v>
      </c>
      <c r="D63" s="36" t="s">
        <v>67</v>
      </c>
      <c r="E63" s="36" t="s">
        <v>45</v>
      </c>
      <c r="F63" s="37" t="s">
        <v>152</v>
      </c>
      <c r="G63" s="19" t="s">
        <v>20</v>
      </c>
      <c r="H63" s="19">
        <v>18</v>
      </c>
      <c r="I63" s="41"/>
      <c r="J63" s="15">
        <f>H63*I63</f>
        <v>0</v>
      </c>
      <c r="K63" s="41"/>
      <c r="L63" s="1"/>
    </row>
    <row r="64" customFormat="1" ht="110" customHeight="1" spans="1:12">
      <c r="A64" s="14">
        <v>61</v>
      </c>
      <c r="B64" s="15" t="s">
        <v>148</v>
      </c>
      <c r="C64" s="15" t="str">
        <f>_xlfn.DISPIMG("ID_1A1F888BF82D4C50A0B2C5DF6F5F46EB",1)</f>
        <v>=DISPIMG("ID_1A1F888BF82D4C50A0B2C5DF6F5F46EB",1)</v>
      </c>
      <c r="D64" s="16" t="s">
        <v>153</v>
      </c>
      <c r="E64" s="15" t="s">
        <v>154</v>
      </c>
      <c r="F64" s="18" t="s">
        <v>155</v>
      </c>
      <c r="G64" s="16" t="s">
        <v>20</v>
      </c>
      <c r="H64" s="19">
        <v>16</v>
      </c>
      <c r="I64" s="30"/>
      <c r="J64" s="15">
        <f t="shared" ref="J64:J95" si="2">H64*I64</f>
        <v>0</v>
      </c>
      <c r="K64" s="30"/>
      <c r="L64" s="1"/>
    </row>
    <row r="65" customFormat="1" ht="110" customHeight="1" spans="1:12">
      <c r="A65" s="14">
        <v>62</v>
      </c>
      <c r="B65" s="15" t="s">
        <v>148</v>
      </c>
      <c r="C65" s="16" t="str">
        <f>_xlfn.DISPIMG("ID_2F2E04855A9245329606C24F5A395DC4",1)</f>
        <v>=DISPIMG("ID_2F2E04855A9245329606C24F5A395DC4",1)</v>
      </c>
      <c r="D65" s="15" t="s">
        <v>118</v>
      </c>
      <c r="E65" s="28" t="s">
        <v>156</v>
      </c>
      <c r="F65" s="21" t="s">
        <v>120</v>
      </c>
      <c r="G65" s="16" t="s">
        <v>15</v>
      </c>
      <c r="H65" s="19">
        <v>45</v>
      </c>
      <c r="I65" s="30"/>
      <c r="J65" s="15">
        <f t="shared" si="2"/>
        <v>0</v>
      </c>
      <c r="K65" s="30"/>
      <c r="L65" s="1"/>
    </row>
    <row r="66" customFormat="1" ht="110" customHeight="1" spans="1:12">
      <c r="A66" s="14">
        <v>63</v>
      </c>
      <c r="B66" s="15" t="s">
        <v>157</v>
      </c>
      <c r="C66" s="16" t="str">
        <f>_xlfn.DISPIMG("ID_4358FC99EE214ACB9982071D4545CE4F",1)</f>
        <v>=DISPIMG("ID_4358FC99EE214ACB9982071D4545CE4F",1)</v>
      </c>
      <c r="D66" s="16" t="s">
        <v>98</v>
      </c>
      <c r="E66" s="16" t="s">
        <v>158</v>
      </c>
      <c r="F66" s="17" t="s">
        <v>159</v>
      </c>
      <c r="G66" s="19" t="s">
        <v>20</v>
      </c>
      <c r="H66" s="19">
        <v>8</v>
      </c>
      <c r="I66" s="30"/>
      <c r="J66" s="15">
        <f t="shared" si="2"/>
        <v>0</v>
      </c>
      <c r="K66" s="30"/>
      <c r="L66" s="1"/>
    </row>
    <row r="67" customFormat="1" ht="110" customHeight="1" spans="1:12">
      <c r="A67" s="14">
        <v>64</v>
      </c>
      <c r="B67" s="15" t="s">
        <v>160</v>
      </c>
      <c r="C67" s="19" t="str">
        <f>_xlfn.DISPIMG("ID_02DEC1A3E2D64F12B353F9329A366636",1)</f>
        <v>=DISPIMG("ID_02DEC1A3E2D64F12B353F9329A366636",1)</v>
      </c>
      <c r="D67" s="26" t="s">
        <v>37</v>
      </c>
      <c r="E67" s="26" t="s">
        <v>161</v>
      </c>
      <c r="F67" s="21" t="s">
        <v>60</v>
      </c>
      <c r="G67" s="16" t="s">
        <v>15</v>
      </c>
      <c r="H67" s="16">
        <v>8</v>
      </c>
      <c r="I67" s="30"/>
      <c r="J67" s="15">
        <f t="shared" si="2"/>
        <v>0</v>
      </c>
      <c r="K67" s="30"/>
      <c r="L67" s="1"/>
    </row>
    <row r="68" customFormat="1" ht="110" customHeight="1" spans="1:12">
      <c r="A68" s="14">
        <v>65</v>
      </c>
      <c r="B68" s="15" t="s">
        <v>162</v>
      </c>
      <c r="C68" s="16" t="str">
        <f>_xlfn.DISPIMG("ID_B5ABF5768EF5429587397D1743D0A49E",1)</f>
        <v>=DISPIMG("ID_B5ABF5768EF5429587397D1743D0A49E",1)</v>
      </c>
      <c r="D68" s="15" t="s">
        <v>163</v>
      </c>
      <c r="E68" s="15" t="s">
        <v>164</v>
      </c>
      <c r="F68" s="17" t="s">
        <v>165</v>
      </c>
      <c r="G68" s="16" t="s">
        <v>15</v>
      </c>
      <c r="H68" s="19">
        <v>24</v>
      </c>
      <c r="I68" s="30"/>
      <c r="J68" s="15">
        <f t="shared" si="2"/>
        <v>0</v>
      </c>
      <c r="K68" s="30"/>
      <c r="L68" s="1"/>
    </row>
    <row r="69" customFormat="1" ht="110" customHeight="1" spans="1:12">
      <c r="A69" s="14">
        <v>66</v>
      </c>
      <c r="B69" s="15" t="s">
        <v>162</v>
      </c>
      <c r="C69" s="28" t="str">
        <f>_xlfn.DISPIMG("ID_4CA222BBC45C4166BC9EC211916BFEE0",1)</f>
        <v>=DISPIMG("ID_4CA222BBC45C4166BC9EC211916BFEE0",1)</v>
      </c>
      <c r="D69" s="15" t="s">
        <v>163</v>
      </c>
      <c r="E69" s="15" t="s">
        <v>166</v>
      </c>
      <c r="F69" s="17" t="s">
        <v>167</v>
      </c>
      <c r="G69" s="16" t="s">
        <v>15</v>
      </c>
      <c r="H69" s="19">
        <v>10</v>
      </c>
      <c r="I69" s="30"/>
      <c r="J69" s="15">
        <f t="shared" si="2"/>
        <v>0</v>
      </c>
      <c r="K69" s="30"/>
      <c r="L69" s="1"/>
    </row>
    <row r="70" customFormat="1" ht="110" customHeight="1" spans="1:12">
      <c r="A70" s="14">
        <v>67</v>
      </c>
      <c r="B70" s="15" t="s">
        <v>162</v>
      </c>
      <c r="C70" s="28"/>
      <c r="D70" s="15" t="s">
        <v>163</v>
      </c>
      <c r="E70" s="15" t="s">
        <v>168</v>
      </c>
      <c r="F70" s="17"/>
      <c r="G70" s="16" t="s">
        <v>15</v>
      </c>
      <c r="H70" s="19">
        <v>14</v>
      </c>
      <c r="I70" s="30"/>
      <c r="J70" s="15">
        <f t="shared" si="2"/>
        <v>0</v>
      </c>
      <c r="K70" s="30"/>
      <c r="L70" s="1"/>
    </row>
    <row r="71" customFormat="1" ht="110" customHeight="1" spans="1:12">
      <c r="A71" s="14">
        <v>68</v>
      </c>
      <c r="B71" s="30" t="s">
        <v>169</v>
      </c>
      <c r="C71" s="19" t="str">
        <f>_xlfn.DISPIMG("ID_BEAAD9BB0A364A48B55924C8BDFE6195",1)</f>
        <v>=DISPIMG("ID_BEAAD9BB0A364A48B55924C8BDFE6195",1)</v>
      </c>
      <c r="D71" s="16" t="s">
        <v>70</v>
      </c>
      <c r="E71" s="16" t="s">
        <v>170</v>
      </c>
      <c r="F71" s="17" t="s">
        <v>72</v>
      </c>
      <c r="G71" s="19" t="s">
        <v>20</v>
      </c>
      <c r="H71" s="19">
        <v>67</v>
      </c>
      <c r="I71" s="30"/>
      <c r="J71" s="15">
        <f t="shared" si="2"/>
        <v>0</v>
      </c>
      <c r="K71" s="30"/>
      <c r="L71" s="1"/>
    </row>
    <row r="72" customFormat="1" ht="110" customHeight="1" spans="1:12">
      <c r="A72" s="14">
        <v>69</v>
      </c>
      <c r="B72" s="30" t="s">
        <v>169</v>
      </c>
      <c r="C72" s="19" t="str">
        <f>_xlfn.DISPIMG("ID_BEAAD9BB0A364A48B55924C8BDFE6195",1)</f>
        <v>=DISPIMG("ID_BEAAD9BB0A364A48B55924C8BDFE6195",1)</v>
      </c>
      <c r="D72" s="16" t="s">
        <v>70</v>
      </c>
      <c r="E72" s="16" t="s">
        <v>171</v>
      </c>
      <c r="F72" s="17" t="s">
        <v>72</v>
      </c>
      <c r="G72" s="19" t="s">
        <v>20</v>
      </c>
      <c r="H72" s="19">
        <v>230</v>
      </c>
      <c r="I72" s="30"/>
      <c r="J72" s="15">
        <f t="shared" si="2"/>
        <v>0</v>
      </c>
      <c r="K72" s="30"/>
      <c r="L72" s="1"/>
    </row>
    <row r="73" customFormat="1" ht="110" customHeight="1" spans="1:12">
      <c r="A73" s="14">
        <v>70</v>
      </c>
      <c r="B73" s="30" t="s">
        <v>169</v>
      </c>
      <c r="C73" s="15" t="str">
        <f>_xlfn.DISPIMG("ID_E9E15209656D4F84ACD482C11F288A74",1)</f>
        <v>=DISPIMG("ID_E9E15209656D4F84ACD482C11F288A74",1)</v>
      </c>
      <c r="D73" s="24" t="s">
        <v>73</v>
      </c>
      <c r="E73" s="16" t="s">
        <v>31</v>
      </c>
      <c r="F73" s="18" t="s">
        <v>172</v>
      </c>
      <c r="G73" s="19" t="s">
        <v>20</v>
      </c>
      <c r="H73" s="19">
        <v>769</v>
      </c>
      <c r="I73" s="30"/>
      <c r="J73" s="15">
        <f t="shared" si="2"/>
        <v>0</v>
      </c>
      <c r="K73" s="30"/>
      <c r="L73" s="1"/>
    </row>
    <row r="74" customFormat="1" ht="110" customHeight="1" spans="1:12">
      <c r="A74" s="14">
        <v>71</v>
      </c>
      <c r="B74" s="30" t="s">
        <v>169</v>
      </c>
      <c r="C74" s="19" t="str">
        <f>_xlfn.DISPIMG("ID_864B4AA4490E4C23AF54289EEB31B763",1)</f>
        <v>=DISPIMG("ID_864B4AA4490E4C23AF54289EEB31B763",1)</v>
      </c>
      <c r="D74" s="16" t="s">
        <v>173</v>
      </c>
      <c r="E74" s="16" t="s">
        <v>174</v>
      </c>
      <c r="F74" s="17" t="s">
        <v>175</v>
      </c>
      <c r="G74" s="19" t="s">
        <v>20</v>
      </c>
      <c r="H74" s="19">
        <v>8</v>
      </c>
      <c r="I74" s="30"/>
      <c r="J74" s="15">
        <f t="shared" si="2"/>
        <v>0</v>
      </c>
      <c r="K74" s="30"/>
      <c r="L74" s="1"/>
    </row>
    <row r="75" customFormat="1" ht="110" customHeight="1" spans="1:12">
      <c r="A75" s="14">
        <v>72</v>
      </c>
      <c r="B75" s="30" t="s">
        <v>169</v>
      </c>
      <c r="C75" s="19" t="str">
        <f>_xlfn.DISPIMG("ID_29DA37C4C7BB42E6A0BE4BB0A109570D",1)</f>
        <v>=DISPIMG("ID_29DA37C4C7BB42E6A0BE4BB0A109570D",1)</v>
      </c>
      <c r="D75" s="24" t="s">
        <v>73</v>
      </c>
      <c r="E75" s="16" t="s">
        <v>31</v>
      </c>
      <c r="F75" s="18" t="s">
        <v>176</v>
      </c>
      <c r="G75" s="19"/>
      <c r="H75" s="19">
        <v>15</v>
      </c>
      <c r="I75" s="30"/>
      <c r="J75" s="15">
        <f t="shared" si="2"/>
        <v>0</v>
      </c>
      <c r="K75" s="30"/>
      <c r="L75" s="1"/>
    </row>
    <row r="76" customFormat="1" ht="127" customHeight="1" spans="1:12">
      <c r="A76" s="14">
        <v>73</v>
      </c>
      <c r="B76" s="30" t="s">
        <v>177</v>
      </c>
      <c r="C76" s="19" t="str">
        <f>_xlfn.DISPIMG("ID_50A08517FCE442B2BE01B734ED2A9E00",1)</f>
        <v>=DISPIMG("ID_50A08517FCE442B2BE01B734ED2A9E00",1)</v>
      </c>
      <c r="D76" s="19" t="s">
        <v>178</v>
      </c>
      <c r="E76" s="19" t="s">
        <v>179</v>
      </c>
      <c r="F76" s="42" t="s">
        <v>180</v>
      </c>
      <c r="G76" s="19" t="s">
        <v>20</v>
      </c>
      <c r="H76" s="19">
        <v>7</v>
      </c>
      <c r="I76" s="30"/>
      <c r="J76" s="15">
        <f t="shared" si="2"/>
        <v>0</v>
      </c>
      <c r="K76" s="30"/>
      <c r="L76" s="1"/>
    </row>
    <row r="77" customFormat="1" ht="110" customHeight="1" spans="1:12">
      <c r="A77" s="14">
        <v>74</v>
      </c>
      <c r="B77" s="30" t="s">
        <v>177</v>
      </c>
      <c r="C77" s="43" t="str">
        <f>_xlfn.DISPIMG("ID_0AA38BA243414F6E8A799D4A22BCA423",1)</f>
        <v>=DISPIMG("ID_0AA38BA243414F6E8A799D4A22BCA423",1)</v>
      </c>
      <c r="D77" s="19" t="s">
        <v>181</v>
      </c>
      <c r="E77" s="15" t="s">
        <v>31</v>
      </c>
      <c r="F77" s="17" t="s">
        <v>182</v>
      </c>
      <c r="G77" s="19" t="s">
        <v>20</v>
      </c>
      <c r="H77" s="19">
        <v>42</v>
      </c>
      <c r="I77" s="30"/>
      <c r="J77" s="15">
        <f t="shared" si="2"/>
        <v>0</v>
      </c>
      <c r="K77" s="30"/>
      <c r="L77" s="1"/>
    </row>
    <row r="78" customFormat="1" ht="46" customHeight="1" spans="1:12">
      <c r="A78" s="14">
        <v>75</v>
      </c>
      <c r="B78" s="30" t="s">
        <v>177</v>
      </c>
      <c r="C78" s="19" t="str">
        <f>_xlfn.DISPIMG("ID_6BAC0368FEC542E785FF46CF6F59E583",1)</f>
        <v>=DISPIMG("ID_6BAC0368FEC542E785FF46CF6F59E583",1)</v>
      </c>
      <c r="D78" s="19" t="s">
        <v>183</v>
      </c>
      <c r="E78" s="19" t="s">
        <v>184</v>
      </c>
      <c r="F78" s="42" t="s">
        <v>185</v>
      </c>
      <c r="G78" s="19" t="s">
        <v>186</v>
      </c>
      <c r="H78" s="19">
        <v>1</v>
      </c>
      <c r="I78" s="30"/>
      <c r="J78" s="15">
        <f t="shared" si="2"/>
        <v>0</v>
      </c>
      <c r="K78" s="30"/>
      <c r="L78" s="1"/>
    </row>
    <row r="79" customFormat="1" ht="46" customHeight="1" spans="1:12">
      <c r="A79" s="14">
        <v>76</v>
      </c>
      <c r="B79" s="30" t="s">
        <v>177</v>
      </c>
      <c r="C79" s="19"/>
      <c r="D79" s="19" t="s">
        <v>183</v>
      </c>
      <c r="E79" s="19" t="s">
        <v>187</v>
      </c>
      <c r="F79" s="42"/>
      <c r="G79" s="19" t="s">
        <v>186</v>
      </c>
      <c r="H79" s="19">
        <v>1</v>
      </c>
      <c r="I79" s="30"/>
      <c r="J79" s="15">
        <f t="shared" si="2"/>
        <v>0</v>
      </c>
      <c r="K79" s="30"/>
      <c r="L79" s="1"/>
    </row>
    <row r="80" customFormat="1" ht="46" customHeight="1" spans="1:12">
      <c r="A80" s="14">
        <v>77</v>
      </c>
      <c r="B80" s="30" t="s">
        <v>177</v>
      </c>
      <c r="C80" s="19"/>
      <c r="D80" s="19" t="s">
        <v>183</v>
      </c>
      <c r="E80" s="19" t="s">
        <v>188</v>
      </c>
      <c r="F80" s="42"/>
      <c r="G80" s="19" t="s">
        <v>186</v>
      </c>
      <c r="H80" s="19">
        <v>3</v>
      </c>
      <c r="I80" s="30"/>
      <c r="J80" s="15">
        <f t="shared" si="2"/>
        <v>0</v>
      </c>
      <c r="K80" s="30"/>
      <c r="L80" s="1"/>
    </row>
    <row r="81" customFormat="1" ht="46" customHeight="1" spans="1:12">
      <c r="A81" s="14">
        <v>78</v>
      </c>
      <c r="B81" s="30" t="s">
        <v>177</v>
      </c>
      <c r="C81" s="19" t="str">
        <f>_xlfn.DISPIMG("ID_84F9520784434ED6B632011D80CBEE4E",1)</f>
        <v>=DISPIMG("ID_84F9520784434ED6B632011D80CBEE4E",1)</v>
      </c>
      <c r="D81" s="15" t="s">
        <v>189</v>
      </c>
      <c r="E81" s="19" t="s">
        <v>190</v>
      </c>
      <c r="F81" s="42"/>
      <c r="G81" s="19" t="s">
        <v>186</v>
      </c>
      <c r="H81" s="19">
        <v>1</v>
      </c>
      <c r="I81" s="30"/>
      <c r="J81" s="15">
        <f t="shared" si="2"/>
        <v>0</v>
      </c>
      <c r="K81" s="30"/>
      <c r="L81" s="1"/>
    </row>
    <row r="82" customFormat="1" ht="46" customHeight="1" spans="1:12">
      <c r="A82" s="14">
        <v>79</v>
      </c>
      <c r="B82" s="30" t="s">
        <v>177</v>
      </c>
      <c r="C82" s="19"/>
      <c r="D82" s="15" t="s">
        <v>189</v>
      </c>
      <c r="E82" s="19" t="s">
        <v>191</v>
      </c>
      <c r="F82" s="42"/>
      <c r="G82" s="19" t="s">
        <v>186</v>
      </c>
      <c r="H82" s="19">
        <v>1</v>
      </c>
      <c r="I82" s="30"/>
      <c r="J82" s="15">
        <f t="shared" si="2"/>
        <v>0</v>
      </c>
      <c r="K82" s="30"/>
      <c r="L82" s="1"/>
    </row>
    <row r="83" customFormat="1" ht="46" customHeight="1" spans="1:12">
      <c r="A83" s="14">
        <v>80</v>
      </c>
      <c r="B83" s="30" t="s">
        <v>177</v>
      </c>
      <c r="C83" s="19"/>
      <c r="D83" s="15" t="s">
        <v>189</v>
      </c>
      <c r="E83" s="19" t="s">
        <v>192</v>
      </c>
      <c r="F83" s="42"/>
      <c r="G83" s="19" t="s">
        <v>186</v>
      </c>
      <c r="H83" s="19">
        <v>1</v>
      </c>
      <c r="I83" s="30"/>
      <c r="J83" s="15">
        <f t="shared" si="2"/>
        <v>0</v>
      </c>
      <c r="K83" s="30"/>
      <c r="L83" s="1"/>
    </row>
    <row r="84" customFormat="1" ht="46" customHeight="1" spans="1:12">
      <c r="A84" s="14">
        <v>81</v>
      </c>
      <c r="B84" s="30" t="s">
        <v>177</v>
      </c>
      <c r="C84" s="19"/>
      <c r="D84" s="15" t="s">
        <v>189</v>
      </c>
      <c r="E84" s="19" t="s">
        <v>193</v>
      </c>
      <c r="F84" s="42"/>
      <c r="G84" s="19" t="s">
        <v>186</v>
      </c>
      <c r="H84" s="19">
        <v>1</v>
      </c>
      <c r="I84" s="30"/>
      <c r="J84" s="15">
        <f t="shared" si="2"/>
        <v>0</v>
      </c>
      <c r="K84" s="30"/>
      <c r="L84" s="1"/>
    </row>
    <row r="85" customFormat="1" ht="46" customHeight="1" spans="1:12">
      <c r="A85" s="14">
        <v>82</v>
      </c>
      <c r="B85" s="30" t="s">
        <v>177</v>
      </c>
      <c r="C85" s="19"/>
      <c r="D85" s="15" t="s">
        <v>189</v>
      </c>
      <c r="E85" s="19" t="s">
        <v>194</v>
      </c>
      <c r="F85" s="42"/>
      <c r="G85" s="19" t="s">
        <v>186</v>
      </c>
      <c r="H85" s="19">
        <v>1</v>
      </c>
      <c r="I85" s="30"/>
      <c r="J85" s="15">
        <f t="shared" si="2"/>
        <v>0</v>
      </c>
      <c r="K85" s="30"/>
      <c r="L85" s="1"/>
    </row>
    <row r="86" customFormat="1" ht="46" customHeight="1" spans="1:12">
      <c r="A86" s="14">
        <v>83</v>
      </c>
      <c r="B86" s="30" t="s">
        <v>177</v>
      </c>
      <c r="C86" s="19"/>
      <c r="D86" s="15" t="s">
        <v>189</v>
      </c>
      <c r="E86" s="19" t="s">
        <v>195</v>
      </c>
      <c r="F86" s="42"/>
      <c r="G86" s="19" t="s">
        <v>186</v>
      </c>
      <c r="H86" s="19">
        <v>1</v>
      </c>
      <c r="I86" s="30"/>
      <c r="J86" s="15">
        <f t="shared" si="2"/>
        <v>0</v>
      </c>
      <c r="K86" s="30"/>
      <c r="L86" s="1"/>
    </row>
    <row r="87" customFormat="1" ht="46" customHeight="1" spans="1:12">
      <c r="A87" s="14">
        <v>84</v>
      </c>
      <c r="B87" s="30" t="s">
        <v>177</v>
      </c>
      <c r="C87" s="19"/>
      <c r="D87" s="15" t="s">
        <v>189</v>
      </c>
      <c r="E87" s="19" t="s">
        <v>196</v>
      </c>
      <c r="F87" s="42"/>
      <c r="G87" s="19" t="s">
        <v>186</v>
      </c>
      <c r="H87" s="19">
        <v>1</v>
      </c>
      <c r="I87" s="30"/>
      <c r="J87" s="15">
        <f t="shared" si="2"/>
        <v>0</v>
      </c>
      <c r="K87" s="30"/>
      <c r="L87" s="1"/>
    </row>
    <row r="88" s="3" customFormat="1" ht="110" customHeight="1" spans="1:12">
      <c r="A88" s="14">
        <v>85</v>
      </c>
      <c r="B88" s="15" t="s">
        <v>197</v>
      </c>
      <c r="C88" s="19" t="str">
        <f>_xlfn.DISPIMG("ID_864B4AA4490E4C23AF54289EEB31B763",1)</f>
        <v>=DISPIMG("ID_864B4AA4490E4C23AF54289EEB31B763",1)</v>
      </c>
      <c r="D88" s="16" t="s">
        <v>173</v>
      </c>
      <c r="E88" s="16" t="s">
        <v>198</v>
      </c>
      <c r="F88" s="17" t="s">
        <v>175</v>
      </c>
      <c r="G88" s="16" t="s">
        <v>20</v>
      </c>
      <c r="H88" s="16">
        <v>8</v>
      </c>
      <c r="I88" s="15"/>
      <c r="J88" s="15">
        <f t="shared" si="2"/>
        <v>0</v>
      </c>
      <c r="K88" s="15"/>
      <c r="L88" s="48"/>
    </row>
    <row r="89" s="2" customFormat="1" ht="110" customHeight="1" spans="1:12">
      <c r="A89" s="14">
        <v>86</v>
      </c>
      <c r="B89" s="15" t="s">
        <v>199</v>
      </c>
      <c r="C89" s="16" t="str">
        <f>_xlfn.DISPIMG("ID_E8EEA6CE540348FEBF8D7B209061D1C5",1)</f>
        <v>=DISPIMG("ID_E8EEA6CE540348FEBF8D7B209061D1C5",1)</v>
      </c>
      <c r="D89" s="28" t="s">
        <v>75</v>
      </c>
      <c r="E89" s="28" t="s">
        <v>200</v>
      </c>
      <c r="F89" s="21" t="s">
        <v>76</v>
      </c>
      <c r="G89" s="16" t="s">
        <v>15</v>
      </c>
      <c r="H89" s="16">
        <v>2</v>
      </c>
      <c r="I89" s="15"/>
      <c r="J89" s="15">
        <f t="shared" si="2"/>
        <v>0</v>
      </c>
      <c r="K89" s="15"/>
      <c r="L89" s="49"/>
    </row>
    <row r="90" s="2" customFormat="1" ht="110" customHeight="1" spans="1:11">
      <c r="A90" s="14">
        <v>87</v>
      </c>
      <c r="B90" s="15" t="s">
        <v>201</v>
      </c>
      <c r="C90" s="16" t="str">
        <f>_xlfn.DISPIMG("ID_4358FC99EE214ACB9982071D4545CE4F",1)</f>
        <v>=DISPIMG("ID_4358FC99EE214ACB9982071D4545CE4F",1)</v>
      </c>
      <c r="D90" s="16" t="s">
        <v>98</v>
      </c>
      <c r="E90" s="16" t="s">
        <v>202</v>
      </c>
      <c r="F90" s="17" t="s">
        <v>159</v>
      </c>
      <c r="G90" s="16" t="s">
        <v>20</v>
      </c>
      <c r="H90" s="16">
        <v>2</v>
      </c>
      <c r="I90" s="15"/>
      <c r="J90" s="15">
        <f t="shared" si="2"/>
        <v>0</v>
      </c>
      <c r="K90" s="15"/>
    </row>
    <row r="91" s="2" customFormat="1" ht="110" customHeight="1" spans="1:11">
      <c r="A91" s="14">
        <v>88</v>
      </c>
      <c r="B91" s="15" t="s">
        <v>201</v>
      </c>
      <c r="C91" s="16" t="str">
        <f>_xlfn.DISPIMG("ID_4358FC99EE214ACB9982071D4545CE4F",1)</f>
        <v>=DISPIMG("ID_4358FC99EE214ACB9982071D4545CE4F",1)</v>
      </c>
      <c r="D91" s="16" t="s">
        <v>98</v>
      </c>
      <c r="E91" s="16" t="s">
        <v>203</v>
      </c>
      <c r="F91" s="17" t="s">
        <v>159</v>
      </c>
      <c r="G91" s="16" t="s">
        <v>20</v>
      </c>
      <c r="H91" s="16">
        <v>1</v>
      </c>
      <c r="I91" s="15"/>
      <c r="J91" s="15">
        <f t="shared" si="2"/>
        <v>0</v>
      </c>
      <c r="K91" s="15"/>
    </row>
    <row r="92" s="2" customFormat="1" ht="110" customHeight="1" spans="1:11">
      <c r="A92" s="14">
        <v>89</v>
      </c>
      <c r="B92" s="15" t="s">
        <v>201</v>
      </c>
      <c r="C92" s="16" t="str">
        <f>_xlfn.DISPIMG("ID_E56AE46D23664EA09F92E2DBB94CF034",1)</f>
        <v>=DISPIMG("ID_E56AE46D23664EA09F92E2DBB94CF034",1)</v>
      </c>
      <c r="D92" s="15" t="s">
        <v>204</v>
      </c>
      <c r="E92" s="15" t="s">
        <v>205</v>
      </c>
      <c r="F92" s="17" t="s">
        <v>206</v>
      </c>
      <c r="G92" s="16" t="s">
        <v>15</v>
      </c>
      <c r="H92" s="16">
        <v>7</v>
      </c>
      <c r="I92" s="15"/>
      <c r="J92" s="15">
        <f t="shared" si="2"/>
        <v>0</v>
      </c>
      <c r="K92" s="15"/>
    </row>
    <row r="93" s="2" customFormat="1" ht="110" customHeight="1" spans="1:11">
      <c r="A93" s="14">
        <v>90</v>
      </c>
      <c r="B93" s="15" t="s">
        <v>207</v>
      </c>
      <c r="C93" s="15" t="str">
        <f>_xlfn.DISPIMG("ID_2EC7374CC27C4A6690E0C201BEB83B32",1)</f>
        <v>=DISPIMG("ID_2EC7374CC27C4A6690E0C201BEB83B32",1)</v>
      </c>
      <c r="D93" s="16" t="s">
        <v>208</v>
      </c>
      <c r="E93" s="16" t="s">
        <v>209</v>
      </c>
      <c r="F93" s="18" t="s">
        <v>210</v>
      </c>
      <c r="G93" s="16" t="s">
        <v>20</v>
      </c>
      <c r="H93" s="16">
        <v>81</v>
      </c>
      <c r="I93" s="15"/>
      <c r="J93" s="15">
        <f t="shared" si="2"/>
        <v>0</v>
      </c>
      <c r="K93" s="15"/>
    </row>
    <row r="94" s="2" customFormat="1" ht="110" customHeight="1" spans="1:11">
      <c r="A94" s="14">
        <v>91</v>
      </c>
      <c r="B94" s="15" t="s">
        <v>207</v>
      </c>
      <c r="C94" s="15" t="str">
        <f>_xlfn.DISPIMG("ID_C0BCC5D4217943EFB6503EBC0EBC67E3",1)</f>
        <v>=DISPIMG("ID_C0BCC5D4217943EFB6503EBC0EBC67E3",1)</v>
      </c>
      <c r="D94" s="24" t="s">
        <v>211</v>
      </c>
      <c r="E94" s="16" t="s">
        <v>31</v>
      </c>
      <c r="F94" s="18" t="s">
        <v>212</v>
      </c>
      <c r="G94" s="16" t="s">
        <v>20</v>
      </c>
      <c r="H94" s="16">
        <v>82</v>
      </c>
      <c r="I94" s="15"/>
      <c r="J94" s="15">
        <f t="shared" si="2"/>
        <v>0</v>
      </c>
      <c r="K94" s="15"/>
    </row>
    <row r="95" s="2" customFormat="1" ht="110" customHeight="1" spans="1:11">
      <c r="A95" s="14">
        <v>92</v>
      </c>
      <c r="B95" s="15" t="s">
        <v>213</v>
      </c>
      <c r="C95" s="15" t="str">
        <f>_xlfn.DISPIMG("ID_C546DC4901A94860AC56E33C7E4165A5",1)</f>
        <v>=DISPIMG("ID_C546DC4901A94860AC56E33C7E4165A5",1)</v>
      </c>
      <c r="D95" s="16" t="s">
        <v>116</v>
      </c>
      <c r="E95" s="16" t="s">
        <v>117</v>
      </c>
      <c r="F95" s="18" t="s">
        <v>212</v>
      </c>
      <c r="G95" s="16" t="s">
        <v>20</v>
      </c>
      <c r="H95" s="16">
        <v>3</v>
      </c>
      <c r="I95" s="15"/>
      <c r="J95" s="15">
        <f t="shared" si="2"/>
        <v>0</v>
      </c>
      <c r="K95" s="15"/>
    </row>
    <row r="96" s="2" customFormat="1" ht="110" customHeight="1" spans="1:11">
      <c r="A96" s="14">
        <v>93</v>
      </c>
      <c r="B96" s="15" t="s">
        <v>213</v>
      </c>
      <c r="C96" s="15" t="str">
        <f>_xlfn.DISPIMG("ID_9EA7B6C170C4452FAD9DCA9088A7D1F5",1)</f>
        <v>=DISPIMG("ID_9EA7B6C170C4452FAD9DCA9088A7D1F5",1)</v>
      </c>
      <c r="D96" s="16" t="s">
        <v>111</v>
      </c>
      <c r="E96" s="15" t="s">
        <v>31</v>
      </c>
      <c r="F96" s="18" t="s">
        <v>155</v>
      </c>
      <c r="G96" s="16" t="s">
        <v>20</v>
      </c>
      <c r="H96" s="16">
        <v>3</v>
      </c>
      <c r="I96" s="15"/>
      <c r="J96" s="15">
        <f t="shared" ref="J96:J122" si="3">H96*I96</f>
        <v>0</v>
      </c>
      <c r="K96" s="15"/>
    </row>
    <row r="97" customFormat="1" ht="110" customHeight="1" spans="1:12">
      <c r="A97" s="14">
        <v>94</v>
      </c>
      <c r="B97" s="22" t="s">
        <v>214</v>
      </c>
      <c r="C97" s="15" t="str">
        <f>_xlfn.DISPIMG("ID_BD7CE2A7EFD545639669A2A56F5C647F",1)</f>
        <v>=DISPIMG("ID_BD7CE2A7EFD545639669A2A56F5C647F",1)</v>
      </c>
      <c r="D97" s="28" t="s">
        <v>149</v>
      </c>
      <c r="E97" s="26" t="s">
        <v>215</v>
      </c>
      <c r="F97" s="29" t="s">
        <v>216</v>
      </c>
      <c r="G97" s="16" t="s">
        <v>20</v>
      </c>
      <c r="H97" s="22">
        <v>16</v>
      </c>
      <c r="I97" s="22"/>
      <c r="J97" s="15">
        <f t="shared" si="3"/>
        <v>0</v>
      </c>
      <c r="K97" s="15"/>
      <c r="L97" s="2"/>
    </row>
    <row r="98" s="2" customFormat="1" ht="110" customHeight="1" spans="1:12">
      <c r="A98" s="14">
        <v>95</v>
      </c>
      <c r="B98" s="15" t="s">
        <v>217</v>
      </c>
      <c r="C98" s="15" t="str">
        <f>_xlfn.DISPIMG("ID_6D34CE89A5ED44E2BEFB95C83D2F76D8",1)</f>
        <v>=DISPIMG("ID_6D34CE89A5ED44E2BEFB95C83D2F76D8",1)</v>
      </c>
      <c r="D98" s="16" t="s">
        <v>33</v>
      </c>
      <c r="E98" s="16" t="s">
        <v>218</v>
      </c>
      <c r="F98" s="33" t="s">
        <v>35</v>
      </c>
      <c r="G98" s="16" t="s">
        <v>15</v>
      </c>
      <c r="H98" s="16">
        <v>1</v>
      </c>
      <c r="I98" s="15"/>
      <c r="J98" s="15">
        <f t="shared" si="3"/>
        <v>0</v>
      </c>
      <c r="K98" s="15"/>
      <c r="L98" s="40"/>
    </row>
    <row r="99" s="4" customFormat="1" ht="84" customHeight="1" spans="1:11">
      <c r="A99" s="14">
        <v>96</v>
      </c>
      <c r="B99" s="19" t="s">
        <v>219</v>
      </c>
      <c r="C99" s="16" t="str">
        <f t="shared" ref="C99:C105" si="4">_xlfn.DISPIMG("ID_B5ABF5768EF5429587397D1743D0A49E",1)</f>
        <v>=DISPIMG("ID_B5ABF5768EF5429587397D1743D0A49E",1)</v>
      </c>
      <c r="D99" s="16" t="s">
        <v>24</v>
      </c>
      <c r="E99" s="16" t="s">
        <v>220</v>
      </c>
      <c r="F99" s="18" t="s">
        <v>221</v>
      </c>
      <c r="G99" s="16" t="s">
        <v>15</v>
      </c>
      <c r="H99" s="14">
        <v>8</v>
      </c>
      <c r="I99" s="14"/>
      <c r="J99" s="15">
        <f t="shared" si="3"/>
        <v>0</v>
      </c>
      <c r="K99" s="14"/>
    </row>
    <row r="100" s="4" customFormat="1" ht="84" customHeight="1" spans="1:11">
      <c r="A100" s="14">
        <v>97</v>
      </c>
      <c r="B100" s="19" t="s">
        <v>219</v>
      </c>
      <c r="C100" s="16" t="str">
        <f t="shared" si="4"/>
        <v>=DISPIMG("ID_B5ABF5768EF5429587397D1743D0A49E",1)</v>
      </c>
      <c r="D100" s="16" t="s">
        <v>24</v>
      </c>
      <c r="E100" s="16" t="s">
        <v>222</v>
      </c>
      <c r="F100" s="18" t="s">
        <v>221</v>
      </c>
      <c r="G100" s="14" t="s">
        <v>15</v>
      </c>
      <c r="H100" s="14">
        <v>1</v>
      </c>
      <c r="I100" s="14"/>
      <c r="J100" s="15">
        <f t="shared" si="3"/>
        <v>0</v>
      </c>
      <c r="K100" s="14"/>
    </row>
    <row r="101" s="4" customFormat="1" ht="84" customHeight="1" spans="1:11">
      <c r="A101" s="14">
        <v>98</v>
      </c>
      <c r="B101" s="19" t="s">
        <v>219</v>
      </c>
      <c r="C101" s="16" t="str">
        <f t="shared" si="4"/>
        <v>=DISPIMG("ID_B5ABF5768EF5429587397D1743D0A49E",1)</v>
      </c>
      <c r="D101" s="16" t="s">
        <v>24</v>
      </c>
      <c r="E101" s="16" t="s">
        <v>223</v>
      </c>
      <c r="F101" s="18" t="s">
        <v>221</v>
      </c>
      <c r="G101" s="14" t="s">
        <v>15</v>
      </c>
      <c r="H101" s="14">
        <v>1</v>
      </c>
      <c r="I101" s="14"/>
      <c r="J101" s="15">
        <f t="shared" si="3"/>
        <v>0</v>
      </c>
      <c r="K101" s="14"/>
    </row>
    <row r="102" s="4" customFormat="1" ht="84" customHeight="1" spans="1:11">
      <c r="A102" s="14">
        <v>99</v>
      </c>
      <c r="B102" s="19" t="s">
        <v>224</v>
      </c>
      <c r="C102" s="44" t="str">
        <f t="shared" si="4"/>
        <v>=DISPIMG("ID_B5ABF5768EF5429587397D1743D0A49E",1)</v>
      </c>
      <c r="D102" s="16" t="s">
        <v>225</v>
      </c>
      <c r="E102" s="16" t="s">
        <v>226</v>
      </c>
      <c r="F102" s="18" t="s">
        <v>165</v>
      </c>
      <c r="G102" s="14" t="s">
        <v>15</v>
      </c>
      <c r="H102" s="14">
        <v>1</v>
      </c>
      <c r="I102" s="14"/>
      <c r="J102" s="15">
        <f t="shared" si="3"/>
        <v>0</v>
      </c>
      <c r="K102" s="14"/>
    </row>
    <row r="103" s="4" customFormat="1" ht="84" customHeight="1" spans="1:11">
      <c r="A103" s="14">
        <v>100</v>
      </c>
      <c r="B103" s="19" t="s">
        <v>224</v>
      </c>
      <c r="C103" s="44" t="str">
        <f t="shared" si="4"/>
        <v>=DISPIMG("ID_B5ABF5768EF5429587397D1743D0A49E",1)</v>
      </c>
      <c r="D103" s="16" t="s">
        <v>225</v>
      </c>
      <c r="E103" s="16" t="s">
        <v>227</v>
      </c>
      <c r="F103" s="18" t="s">
        <v>165</v>
      </c>
      <c r="G103" s="14" t="s">
        <v>15</v>
      </c>
      <c r="H103" s="14">
        <v>1</v>
      </c>
      <c r="I103" s="14"/>
      <c r="J103" s="15">
        <f t="shared" si="3"/>
        <v>0</v>
      </c>
      <c r="K103" s="14"/>
    </row>
    <row r="104" s="4" customFormat="1" ht="84" customHeight="1" spans="1:11">
      <c r="A104" s="14">
        <v>101</v>
      </c>
      <c r="B104" s="19" t="s">
        <v>224</v>
      </c>
      <c r="C104" s="44" t="str">
        <f t="shared" si="4"/>
        <v>=DISPIMG("ID_B5ABF5768EF5429587397D1743D0A49E",1)</v>
      </c>
      <c r="D104" s="16" t="s">
        <v>225</v>
      </c>
      <c r="E104" s="16" t="s">
        <v>228</v>
      </c>
      <c r="F104" s="18" t="s">
        <v>165</v>
      </c>
      <c r="G104" s="14" t="s">
        <v>15</v>
      </c>
      <c r="H104" s="14">
        <v>1</v>
      </c>
      <c r="I104" s="14"/>
      <c r="J104" s="15">
        <f t="shared" si="3"/>
        <v>0</v>
      </c>
      <c r="K104" s="14"/>
    </row>
    <row r="105" s="4" customFormat="1" ht="84" customHeight="1" spans="1:11">
      <c r="A105" s="14">
        <v>102</v>
      </c>
      <c r="B105" s="19" t="s">
        <v>224</v>
      </c>
      <c r="C105" s="14" t="str">
        <f>_xlfn.DISPIMG("ID_02DEC1A3E2D64F12B353F9329A366636",1)</f>
        <v>=DISPIMG("ID_02DEC1A3E2D64F12B353F9329A366636",1)</v>
      </c>
      <c r="D105" s="19" t="s">
        <v>37</v>
      </c>
      <c r="E105" s="14" t="s">
        <v>229</v>
      </c>
      <c r="F105" s="45" t="s">
        <v>230</v>
      </c>
      <c r="G105" s="14" t="s">
        <v>15</v>
      </c>
      <c r="H105" s="14">
        <v>1</v>
      </c>
      <c r="I105" s="14"/>
      <c r="J105" s="15">
        <f t="shared" si="3"/>
        <v>0</v>
      </c>
      <c r="K105" s="14"/>
    </row>
    <row r="106" s="4" customFormat="1" ht="84" customHeight="1" spans="1:11">
      <c r="A106" s="14">
        <v>103</v>
      </c>
      <c r="B106" s="19" t="s">
        <v>231</v>
      </c>
      <c r="C106" s="14" t="str">
        <f t="shared" ref="C106:C108" si="5">_xlfn.DISPIMG("ID_4F8C8E3923ED467EB658F841C3638FD6",1)</f>
        <v>=DISPIMG("ID_4F8C8E3923ED467EB658F841C3638FD6",1)</v>
      </c>
      <c r="D106" s="19" t="s">
        <v>232</v>
      </c>
      <c r="E106" s="14" t="s">
        <v>170</v>
      </c>
      <c r="F106" s="45" t="s">
        <v>233</v>
      </c>
      <c r="G106" s="14" t="s">
        <v>15</v>
      </c>
      <c r="H106" s="14">
        <v>2</v>
      </c>
      <c r="I106" s="14"/>
      <c r="J106" s="15">
        <f t="shared" si="3"/>
        <v>0</v>
      </c>
      <c r="K106" s="14"/>
    </row>
    <row r="107" s="4" customFormat="1" ht="84" customHeight="1" spans="1:11">
      <c r="A107" s="14">
        <v>104</v>
      </c>
      <c r="B107" s="19" t="s">
        <v>231</v>
      </c>
      <c r="C107" s="14" t="str">
        <f t="shared" si="5"/>
        <v>=DISPIMG("ID_4F8C8E3923ED467EB658F841C3638FD6",1)</v>
      </c>
      <c r="D107" s="19" t="s">
        <v>232</v>
      </c>
      <c r="E107" s="14" t="s">
        <v>234</v>
      </c>
      <c r="F107" s="45" t="s">
        <v>233</v>
      </c>
      <c r="G107" s="14" t="s">
        <v>15</v>
      </c>
      <c r="H107" s="14">
        <v>1</v>
      </c>
      <c r="I107" s="14"/>
      <c r="J107" s="15">
        <f t="shared" si="3"/>
        <v>0</v>
      </c>
      <c r="K107" s="14"/>
    </row>
    <row r="108" s="4" customFormat="1" ht="84" customHeight="1" spans="1:11">
      <c r="A108" s="14">
        <v>105</v>
      </c>
      <c r="B108" s="19" t="s">
        <v>231</v>
      </c>
      <c r="C108" s="14" t="str">
        <f t="shared" si="5"/>
        <v>=DISPIMG("ID_4F8C8E3923ED467EB658F841C3638FD6",1)</v>
      </c>
      <c r="D108" s="19" t="s">
        <v>232</v>
      </c>
      <c r="E108" s="14" t="s">
        <v>235</v>
      </c>
      <c r="F108" s="45" t="s">
        <v>233</v>
      </c>
      <c r="G108" s="14" t="s">
        <v>15</v>
      </c>
      <c r="H108" s="14">
        <v>2</v>
      </c>
      <c r="I108" s="14"/>
      <c r="J108" s="15">
        <f t="shared" si="3"/>
        <v>0</v>
      </c>
      <c r="K108" s="14"/>
    </row>
    <row r="109" s="4" customFormat="1" ht="84" customHeight="1" spans="1:11">
      <c r="A109" s="14">
        <v>106</v>
      </c>
      <c r="B109" s="19" t="s">
        <v>231</v>
      </c>
      <c r="C109" s="14" t="str">
        <f>_xlfn.DISPIMG("ID_44611CE3F3A949E0B21679281EBC8662",1)</f>
        <v>=DISPIMG("ID_44611CE3F3A949E0B21679281EBC8662",1)</v>
      </c>
      <c r="D109" s="16" t="s">
        <v>236</v>
      </c>
      <c r="E109" s="16" t="s">
        <v>237</v>
      </c>
      <c r="F109" s="18" t="s">
        <v>238</v>
      </c>
      <c r="G109" s="44" t="s">
        <v>15</v>
      </c>
      <c r="H109" s="14">
        <v>2</v>
      </c>
      <c r="I109" s="14"/>
      <c r="J109" s="15">
        <f t="shared" si="3"/>
        <v>0</v>
      </c>
      <c r="K109" s="14"/>
    </row>
    <row r="110" s="4" customFormat="1" ht="84" customHeight="1" spans="1:11">
      <c r="A110" s="14">
        <v>107</v>
      </c>
      <c r="B110" s="19" t="s">
        <v>239</v>
      </c>
      <c r="C110" s="44" t="str">
        <f>_xlfn.DISPIMG("ID_72B3C6E00B034A878052CA1990973E55",1)</f>
        <v>=DISPIMG("ID_72B3C6E00B034A878052CA1990973E55",1)</v>
      </c>
      <c r="D110" s="26" t="s">
        <v>149</v>
      </c>
      <c r="E110" s="44" t="s">
        <v>140</v>
      </c>
      <c r="F110" s="21" t="s">
        <v>216</v>
      </c>
      <c r="G110" s="44" t="s">
        <v>15</v>
      </c>
      <c r="H110" s="14">
        <v>15</v>
      </c>
      <c r="I110" s="14"/>
      <c r="J110" s="15">
        <f t="shared" si="3"/>
        <v>0</v>
      </c>
      <c r="K110" s="14"/>
    </row>
    <row r="111" s="4" customFormat="1" ht="84" customHeight="1" spans="1:11">
      <c r="A111" s="14">
        <v>108</v>
      </c>
      <c r="B111" s="19" t="s">
        <v>239</v>
      </c>
      <c r="C111" s="44" t="str">
        <f>_xlfn.DISPIMG("ID_72B3C6E00B034A878052CA1990973E55",1)</f>
        <v>=DISPIMG("ID_72B3C6E00B034A878052CA1990973E55",1)</v>
      </c>
      <c r="D111" s="26" t="s">
        <v>149</v>
      </c>
      <c r="E111" s="44" t="s">
        <v>240</v>
      </c>
      <c r="F111" s="21" t="s">
        <v>216</v>
      </c>
      <c r="G111" s="44" t="s">
        <v>15</v>
      </c>
      <c r="H111" s="14">
        <v>1</v>
      </c>
      <c r="I111" s="14"/>
      <c r="J111" s="15">
        <f t="shared" si="3"/>
        <v>0</v>
      </c>
      <c r="K111" s="14" t="str">
        <f>_xlfn.DISPIMG("ID_6585454149FD4E78A3B5F44B82AF17FE",1)</f>
        <v>=DISPIMG("ID_6585454149FD4E78A3B5F44B82AF17FE",1)</v>
      </c>
    </row>
    <row r="112" s="4" customFormat="1" ht="84" customHeight="1" spans="1:11">
      <c r="A112" s="14">
        <v>109</v>
      </c>
      <c r="B112" s="19" t="s">
        <v>239</v>
      </c>
      <c r="C112" s="44" t="str">
        <f>_xlfn.DISPIMG("ID_E8EEA6CE540348FEBF8D7B209061D1C5",1)</f>
        <v>=DISPIMG("ID_E8EEA6CE540348FEBF8D7B209061D1C5",1)</v>
      </c>
      <c r="D112" s="26" t="s">
        <v>75</v>
      </c>
      <c r="E112" s="26" t="s">
        <v>241</v>
      </c>
      <c r="F112" s="21" t="s">
        <v>76</v>
      </c>
      <c r="G112" s="44" t="s">
        <v>15</v>
      </c>
      <c r="H112" s="14">
        <v>4</v>
      </c>
      <c r="I112" s="14"/>
      <c r="J112" s="15">
        <f t="shared" si="3"/>
        <v>0</v>
      </c>
      <c r="K112" s="14"/>
    </row>
    <row r="113" s="4" customFormat="1" ht="98" customHeight="1" spans="1:11">
      <c r="A113" s="14">
        <v>110</v>
      </c>
      <c r="B113" s="16" t="s">
        <v>242</v>
      </c>
      <c r="C113" s="44" t="str">
        <f>_xlfn.DISPIMG("ID_43D641FCC02147C3830C3119C136189D",1)</f>
        <v>=DISPIMG("ID_43D641FCC02147C3830C3119C136189D",1)</v>
      </c>
      <c r="D113" s="16" t="s">
        <v>149</v>
      </c>
      <c r="E113" s="44" t="s">
        <v>243</v>
      </c>
      <c r="F113" s="18" t="s">
        <v>151</v>
      </c>
      <c r="G113" s="44" t="s">
        <v>20</v>
      </c>
      <c r="H113" s="44">
        <v>11</v>
      </c>
      <c r="I113" s="44"/>
      <c r="J113" s="15">
        <f t="shared" si="3"/>
        <v>0</v>
      </c>
      <c r="K113" s="44"/>
    </row>
    <row r="114" s="4" customFormat="1" ht="98" customHeight="1" spans="1:11">
      <c r="A114" s="14">
        <v>111</v>
      </c>
      <c r="B114" s="16" t="s">
        <v>242</v>
      </c>
      <c r="C114" s="44" t="str">
        <f>_xlfn.DISPIMG("ID_5BBF578B658E429BB03ECD7357993AF3",1)</f>
        <v>=DISPIMG("ID_5BBF578B658E429BB03ECD7357993AF3",1)</v>
      </c>
      <c r="D114" s="44" t="s">
        <v>67</v>
      </c>
      <c r="E114" s="16" t="s">
        <v>31</v>
      </c>
      <c r="F114" s="18" t="s">
        <v>244</v>
      </c>
      <c r="G114" s="44" t="s">
        <v>20</v>
      </c>
      <c r="H114" s="44">
        <v>11</v>
      </c>
      <c r="I114" s="44"/>
      <c r="J114" s="15">
        <f t="shared" si="3"/>
        <v>0</v>
      </c>
      <c r="K114" s="44"/>
    </row>
    <row r="115" s="4" customFormat="1" ht="84" customHeight="1" spans="1:11">
      <c r="A115" s="14">
        <v>112</v>
      </c>
      <c r="B115" s="19" t="s">
        <v>245</v>
      </c>
      <c r="C115" s="14" t="str">
        <f>_xlfn.DISPIMG("ID_19C3A007994F4D9DAB54EA1CF5132CBF",1)</f>
        <v>=DISPIMG("ID_19C3A007994F4D9DAB54EA1CF5132CBF",1)</v>
      </c>
      <c r="D115" s="19" t="s">
        <v>98</v>
      </c>
      <c r="E115" s="14" t="s">
        <v>246</v>
      </c>
      <c r="F115" s="45" t="s">
        <v>247</v>
      </c>
      <c r="G115" s="14" t="s">
        <v>20</v>
      </c>
      <c r="H115" s="14">
        <v>1</v>
      </c>
      <c r="I115" s="14"/>
      <c r="J115" s="15">
        <f t="shared" si="3"/>
        <v>0</v>
      </c>
      <c r="K115" s="14"/>
    </row>
    <row r="116" s="4" customFormat="1" ht="84" customHeight="1" spans="1:11">
      <c r="A116" s="14">
        <v>113</v>
      </c>
      <c r="B116" s="19" t="s">
        <v>245</v>
      </c>
      <c r="C116" s="14" t="str">
        <f>_xlfn.DISPIMG("ID_19C3A007994F4D9DAB54EA1CF5132CBF",1)</f>
        <v>=DISPIMG("ID_19C3A007994F4D9DAB54EA1CF5132CBF",1)</v>
      </c>
      <c r="D116" s="19" t="s">
        <v>98</v>
      </c>
      <c r="E116" s="14" t="s">
        <v>248</v>
      </c>
      <c r="F116" s="45" t="s">
        <v>247</v>
      </c>
      <c r="G116" s="14" t="s">
        <v>20</v>
      </c>
      <c r="H116" s="14">
        <v>1</v>
      </c>
      <c r="I116" s="14"/>
      <c r="J116" s="15">
        <f t="shared" si="3"/>
        <v>0</v>
      </c>
      <c r="K116" s="14"/>
    </row>
    <row r="117" s="4" customFormat="1" ht="84" customHeight="1" spans="1:11">
      <c r="A117" s="14">
        <v>114</v>
      </c>
      <c r="B117" s="19" t="s">
        <v>245</v>
      </c>
      <c r="C117" s="14" t="str">
        <f>_xlfn.DISPIMG("ID_7D96BC1E4ADF478692EE24B873D7851D",1)</f>
        <v>=DISPIMG("ID_7D96BC1E4ADF478692EE24B873D7851D",1)</v>
      </c>
      <c r="D117" s="16" t="s">
        <v>249</v>
      </c>
      <c r="E117" s="16" t="s">
        <v>250</v>
      </c>
      <c r="F117" s="18" t="s">
        <v>251</v>
      </c>
      <c r="G117" s="44" t="s">
        <v>15</v>
      </c>
      <c r="H117" s="14">
        <v>3</v>
      </c>
      <c r="I117" s="14"/>
      <c r="J117" s="15">
        <f t="shared" si="3"/>
        <v>0</v>
      </c>
      <c r="K117" s="14"/>
    </row>
    <row r="118" s="4" customFormat="1" ht="84" customHeight="1" spans="1:11">
      <c r="A118" s="14">
        <v>115</v>
      </c>
      <c r="B118" s="19" t="s">
        <v>252</v>
      </c>
      <c r="C118" s="14" t="str">
        <f>_xlfn.DISPIMG("ID_B9F44625A2B446CC9BCF91D45F591114",1)</f>
        <v>=DISPIMG("ID_B9F44625A2B446CC9BCF91D45F591114",1)</v>
      </c>
      <c r="D118" s="16" t="s">
        <v>253</v>
      </c>
      <c r="E118" s="16" t="s">
        <v>254</v>
      </c>
      <c r="F118" s="18" t="s">
        <v>60</v>
      </c>
      <c r="G118" s="44" t="s">
        <v>15</v>
      </c>
      <c r="H118" s="14">
        <v>1</v>
      </c>
      <c r="I118" s="14"/>
      <c r="J118" s="15">
        <f t="shared" si="3"/>
        <v>0</v>
      </c>
      <c r="K118" s="14"/>
    </row>
    <row r="119" s="4" customFormat="1" ht="84" customHeight="1" spans="1:11">
      <c r="A119" s="14">
        <v>116</v>
      </c>
      <c r="B119" s="19" t="s">
        <v>252</v>
      </c>
      <c r="C119" s="44" t="str">
        <f>_xlfn.DISPIMG("ID_5EB860D692AC422BAE1785BAF71BFE61",1)</f>
        <v>=DISPIMG("ID_5EB860D692AC422BAE1785BAF71BFE61",1)</v>
      </c>
      <c r="D119" s="44" t="s">
        <v>33</v>
      </c>
      <c r="E119" s="16" t="s">
        <v>255</v>
      </c>
      <c r="F119" s="21" t="s">
        <v>35</v>
      </c>
      <c r="G119" s="44" t="s">
        <v>15</v>
      </c>
      <c r="H119" s="14">
        <v>1</v>
      </c>
      <c r="I119" s="14"/>
      <c r="J119" s="15">
        <f t="shared" si="3"/>
        <v>0</v>
      </c>
      <c r="K119" s="14"/>
    </row>
    <row r="120" s="4" customFormat="1" ht="84" customHeight="1" spans="1:11">
      <c r="A120" s="14">
        <v>117</v>
      </c>
      <c r="B120" s="19" t="s">
        <v>256</v>
      </c>
      <c r="C120" s="16" t="str">
        <f>_xlfn.DISPIMG("ID_AE86BC9F55FD4D55B1125AC9752527F2",1)</f>
        <v>=DISPIMG("ID_AE86BC9F55FD4D55B1125AC9752527F2",1)</v>
      </c>
      <c r="D120" s="16" t="s">
        <v>257</v>
      </c>
      <c r="E120" s="16" t="s">
        <v>258</v>
      </c>
      <c r="F120" s="18" t="s">
        <v>259</v>
      </c>
      <c r="G120" s="44" t="s">
        <v>15</v>
      </c>
      <c r="H120" s="14">
        <v>1</v>
      </c>
      <c r="I120" s="14"/>
      <c r="J120" s="15">
        <f t="shared" si="3"/>
        <v>0</v>
      </c>
      <c r="K120" s="14"/>
    </row>
    <row r="121" s="4" customFormat="1" ht="84" customHeight="1" spans="1:11">
      <c r="A121" s="14">
        <v>118</v>
      </c>
      <c r="B121" s="19" t="s">
        <v>256</v>
      </c>
      <c r="C121" s="16" t="str">
        <f>_xlfn.DISPIMG("ID_AE86BC9F55FD4D55B1125AC9752527F2",1)</f>
        <v>=DISPIMG("ID_AE86BC9F55FD4D55B1125AC9752527F2",1)</v>
      </c>
      <c r="D121" s="16" t="s">
        <v>257</v>
      </c>
      <c r="E121" s="16" t="s">
        <v>248</v>
      </c>
      <c r="F121" s="18" t="s">
        <v>259</v>
      </c>
      <c r="G121" s="44" t="s">
        <v>15</v>
      </c>
      <c r="H121" s="14">
        <v>1</v>
      </c>
      <c r="I121" s="14"/>
      <c r="J121" s="15">
        <f t="shared" si="3"/>
        <v>0</v>
      </c>
      <c r="K121" s="14"/>
    </row>
    <row r="122" s="4" customFormat="1" ht="84" customHeight="1" spans="1:11">
      <c r="A122" s="14">
        <v>119</v>
      </c>
      <c r="B122" s="19" t="s">
        <v>256</v>
      </c>
      <c r="C122" s="14" t="str">
        <f>_xlfn.DISPIMG("ID_7D96BC1E4ADF478692EE24B873D7851D",1)</f>
        <v>=DISPIMG("ID_7D96BC1E4ADF478692EE24B873D7851D",1)</v>
      </c>
      <c r="D122" s="16" t="s">
        <v>249</v>
      </c>
      <c r="E122" s="16" t="s">
        <v>260</v>
      </c>
      <c r="F122" s="18" t="s">
        <v>251</v>
      </c>
      <c r="G122" s="44" t="s">
        <v>15</v>
      </c>
      <c r="H122" s="14">
        <v>1</v>
      </c>
      <c r="I122" s="14"/>
      <c r="J122" s="15">
        <f t="shared" si="3"/>
        <v>0</v>
      </c>
      <c r="K122" s="14"/>
    </row>
    <row r="123" ht="18" spans="1:11">
      <c r="A123" s="14"/>
      <c r="B123" s="46" t="s">
        <v>261</v>
      </c>
      <c r="C123" s="46"/>
      <c r="D123" s="46"/>
      <c r="E123" s="46"/>
      <c r="F123" s="47"/>
      <c r="G123" s="46"/>
      <c r="H123" s="46"/>
      <c r="I123" s="50"/>
      <c r="J123" s="46">
        <f>SUBTOTAL(9,J3:J122)</f>
        <v>0</v>
      </c>
      <c r="K123" s="50"/>
    </row>
  </sheetData>
  <autoFilter xmlns:etc="http://www.wps.cn/officeDocument/2017/etCustomData" ref="B1:K122" etc:filterBottomFollowUsedRange="0">
    <extLst/>
  </autoFilter>
  <mergeCells count="18">
    <mergeCell ref="B1:K1"/>
    <mergeCell ref="B123:I123"/>
    <mergeCell ref="C30:C33"/>
    <mergeCell ref="C40:C42"/>
    <mergeCell ref="C50:C51"/>
    <mergeCell ref="C58:C59"/>
    <mergeCell ref="C60:C61"/>
    <mergeCell ref="C69:C70"/>
    <mergeCell ref="C78:C80"/>
    <mergeCell ref="C81:C87"/>
    <mergeCell ref="F30:F33"/>
    <mergeCell ref="F40:F42"/>
    <mergeCell ref="F44:F45"/>
    <mergeCell ref="F50:F51"/>
    <mergeCell ref="F58:F59"/>
    <mergeCell ref="F60:F61"/>
    <mergeCell ref="F69:F70"/>
    <mergeCell ref="F78:F87"/>
  </mergeCells>
  <pageMargins left="0.75" right="0.75" top="1" bottom="1" header="0.5" footer="0.5"/>
  <headerFooter/>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汇总</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tengguo</dc:creator>
  <cp:lastModifiedBy>Elvis楊紹暉</cp:lastModifiedBy>
  <dcterms:created xsi:type="dcterms:W3CDTF">2023-05-12T11:15:00Z</dcterms:created>
  <dcterms:modified xsi:type="dcterms:W3CDTF">2025-07-14T09:42:11Z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2052-12.1.0.21915</vt:lpwstr>
  </property>
  <property fmtid="{D5CDD505-2E9C-101B-9397-08002B2CF9AE}" pid="3" name="ICV">
    <vt:lpwstr>DCF28210CE014AF2AF27C5E42955CB01_13</vt:lpwstr>
  </property>
  <property fmtid="{D5CDD505-2E9C-101B-9397-08002B2CF9AE}" pid="4" name="KSOReadingLayout">
    <vt:bool>true</vt:bool>
  </property>
</Properties>
</file>